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BCDKT (ct me)" sheetId="1" r:id="rId1"/>
    <sheet name="KQKD(CTme)" sheetId="2" r:id="rId2"/>
    <sheet name="BCLCGT" sheetId="3" r:id="rId3"/>
    <sheet name="TMBC" sheetId="4" r:id="rId4"/>
    <sheet name="BANGTMBCTC" sheetId="5" r:id="rId5"/>
    <sheet name="TGTSCD" sheetId="6" r:id="rId6"/>
    <sheet name="DTTCDH" sheetId="7" r:id="rId7"/>
    <sheet name="TGVCSH" sheetId="8" r:id="rId8"/>
    <sheet name="thue" sheetId="9" r:id="rId9"/>
    <sheet name="BC bo phan moi" sheetId="10" r:id="rId10"/>
  </sheets>
  <externalReferences>
    <externalReference r:id="rId13"/>
    <externalReference r:id="rId14"/>
  </externalReferences>
  <definedNames>
    <definedName name="AS2DocOpenMode" hidden="1">"AS2DocumentEdit"</definedName>
    <definedName name="MaKQKD">'[2]Danh mục bút toán điều chỉnh'!$G$8:$G$365</definedName>
    <definedName name="PSCo">'[2]Danh mục bút toán điều chỉnh'!$I$8:$I$365</definedName>
    <definedName name="PSNo">'[2]Danh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<sst xmlns="http://schemas.openxmlformats.org/spreadsheetml/2006/main" count="1268" uniqueCount="826">
  <si>
    <t>Thu nhËp kh¸c kh«ng liªn quan ®Õn H§SXKD</t>
  </si>
  <si>
    <t>ThuÕ thu nhËp doanh nghiÖp</t>
  </si>
  <si>
    <t>Lîi nhuËn trong n¨m</t>
  </si>
  <si>
    <t>B¸o c¸o kÕt qu¶ bé phËn cho kú tµi chÝnh kÕt thóc ngµy 31 th¸ng 03 n¨m 2014</t>
  </si>
  <si>
    <t xml:space="preserve">Tµi s¶n bé phËn vµ nî bé phËn cho kú tµi chÝnh kÕt thóc ngµy 31 th¸ng 03 n¨m 2013 </t>
  </si>
  <si>
    <t>tµi s¶n</t>
  </si>
  <si>
    <t>Tµi s¶n cè ®Þnh</t>
  </si>
  <si>
    <t>X©y dùng c¬ b¶n dë dang</t>
  </si>
  <si>
    <t>C¸c kho¶n ph¶i thu</t>
  </si>
  <si>
    <t>Tµi s¶n kh«ng thÓ ph©n bæ</t>
  </si>
  <si>
    <t>Tæng tµi s¶n</t>
  </si>
  <si>
    <t>Nî ph¶I tr¶</t>
  </si>
  <si>
    <t>C¸c kho¶n ph¶i tr¶</t>
  </si>
  <si>
    <t>Ph¶i tr¶ tiÒn vay</t>
  </si>
  <si>
    <t>Nî ph¶i tr¶ kh«ng ph©n bæ</t>
  </si>
  <si>
    <t>Tæng nî ph¶i tr¶</t>
  </si>
  <si>
    <t xml:space="preserve">Tµi s¶n bé phËn vµ nî bé phËn cho kú tµi chÝnh kÕt thóc ngµy 31 th¸ng 03 n¨m 2014 </t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</si>
  <si>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5.989.506.331®ång</t>
    </r>
  </si>
  <si>
    <r>
      <t xml:space="preserve"> - Nguyªn gi¸ TSC§ cuèi kú ®· khÊu hao hÕt nh­ng vÉn cßn sö dông:   </t>
    </r>
    <r>
      <rPr>
        <b/>
        <sz val="11"/>
        <rFont val=".VnTime"/>
        <family val="2"/>
      </rPr>
      <t>3.946.224.242®ång</t>
    </r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</si>
  <si>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</si>
  <si>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</si>
  <si>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MÉu sè B01-DN</t>
  </si>
  <si>
    <t>(Ban hµnh theo Q§sè 15/2006/Q§-BTC ngµy 20/03/2006 cña Bé tr­ëng BTC)</t>
  </si>
  <si>
    <t>B¶ng c©n ®èi kÕ to¸n</t>
  </si>
  <si>
    <t>QuÝ 1 N¨m 2014</t>
  </si>
  <si>
    <t>(T¹i ngµy 31/03/2014)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</si>
  <si>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</si>
  <si>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</si>
  <si>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</si>
  <si>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</si>
  <si>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</si>
  <si>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</si>
  <si>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</si>
  <si>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</si>
  <si>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</si>
  <si>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</si>
  <si>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</si>
  <si>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</si>
  <si>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</si>
  <si>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</si>
  <si>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</si>
  <si>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</si>
  <si>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</si>
  <si>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</si>
  <si>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</si>
  <si>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</si>
  <si>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</si>
  <si>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</si>
  <si>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</si>
  <si>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</si>
  <si>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</si>
  <si>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</si>
  <si>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</si>
  <si>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</si>
  <si>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</si>
  <si>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</si>
  <si>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</si>
  <si>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</si>
  <si>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</si>
  <si>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</si>
  <si>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</si>
  <si>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</si>
  <si>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</si>
  <si>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</si>
  <si>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</si>
  <si>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</si>
  <si>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</si>
  <si>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</si>
  <si>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</si>
  <si>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</si>
  <si>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</si>
  <si>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</si>
  <si>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</si>
  <si>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</si>
  <si>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</si>
  <si>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</si>
  <si>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</si>
  <si>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</si>
  <si>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</si>
  <si>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V.06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</si>
  <si>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</si>
  <si>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</si>
  <si>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</si>
  <si>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</si>
  <si>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</si>
  <si>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</si>
  <si>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</si>
  <si>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</si>
  <si>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</si>
  <si>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</si>
  <si>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</si>
  <si>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</si>
  <si>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</si>
  <si>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</si>
  <si>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</si>
  <si>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</si>
  <si>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</si>
  <si>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</si>
  <si>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</si>
  <si>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</si>
  <si>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</si>
  <si>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</si>
  <si>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</si>
  <si>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</si>
  <si>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</si>
  <si>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</si>
  <si>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</si>
  <si>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</si>
  <si>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</si>
  <si>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</si>
  <si>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</si>
  <si>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</si>
  <si>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</si>
  <si>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</si>
  <si>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</si>
  <si>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</si>
  <si>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</si>
  <si>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</si>
  <si>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</si>
  <si>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</si>
  <si>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</si>
  <si>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</si>
  <si>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</si>
  <si>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</si>
  <si>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</si>
  <si>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</si>
  <si>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</si>
  <si>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</si>
  <si>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</si>
  <si>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</si>
  <si>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</si>
  <si>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</si>
  <si>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</si>
  <si>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</si>
  <si>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</si>
  <si>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</si>
  <si>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</si>
  <si>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</si>
  <si>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</si>
  <si>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</si>
  <si>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</si>
  <si>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</si>
  <si>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</si>
  <si>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</si>
  <si>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</si>
  <si>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</si>
  <si>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</si>
  <si>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</si>
  <si>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</si>
  <si>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</si>
  <si>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</si>
  <si>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</si>
  <si>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</si>
  <si>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</si>
  <si>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</si>
  <si>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</si>
  <si>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</si>
  <si>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</si>
  <si>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</si>
  <si>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</si>
  <si>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</si>
  <si>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</si>
  <si>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</si>
  <si>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</si>
  <si>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</si>
  <si>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</si>
  <si>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</si>
  <si>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</si>
  <si>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</si>
  <si>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</si>
  <si>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</si>
  <si>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</si>
  <si>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</si>
  <si>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</si>
  <si>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      11. Quü khen th­ëng , phóc lîi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</si>
  <si>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</si>
  <si>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</si>
  <si>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</si>
  <si>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</si>
  <si>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</si>
  <si>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</si>
  <si>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</si>
  <si>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</si>
  <si>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</si>
  <si>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</si>
  <si>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</si>
  <si>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</si>
  <si>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</si>
  <si>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</si>
  <si>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</si>
  <si>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</si>
  <si>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</si>
  <si>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</si>
  <si>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</si>
  <si>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</si>
  <si>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</si>
  <si>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</si>
  <si>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</si>
  <si>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</si>
  <si>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</si>
  <si>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</si>
  <si>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</si>
  <si>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</si>
  <si>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</si>
  <si>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</si>
  <si>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</si>
  <si>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</si>
  <si>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</si>
  <si>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</si>
  <si>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</si>
  <si>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</si>
  <si>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</si>
  <si>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</si>
  <si>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</si>
  <si>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</si>
  <si>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</si>
  <si>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</si>
  <si>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1. Nguån kinh phÝ</t>
  </si>
  <si>
    <t>V.23</t>
  </si>
  <si>
    <t xml:space="preserve">      2. Nguån kinh phÝ h×nh thµnh TSC§</t>
  </si>
  <si>
    <t>III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</si>
  <si>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</si>
  <si>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</si>
  <si>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</si>
  <si>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</si>
  <si>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</si>
  <si>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</si>
  <si>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                LËp ngµy         th¸ng          n¨m 2014</t>
  </si>
  <si>
    <t>Ng­êi lËp                               KÕ to¸n tr­ëng</t>
  </si>
  <si>
    <t xml:space="preserve">           Tæng gi¸m ®èc</t>
  </si>
  <si>
    <t>cuèi n¨m</t>
  </si>
  <si>
    <t>MÉu sè B02a-DN</t>
  </si>
  <si>
    <t>Ban hµnh theo Q§sè 15/2006/Q§-BTC ngµy 20/03/2006 cña Bé tr­ëng BTC</t>
  </si>
  <si>
    <t xml:space="preserve">kÕt qu¶ ho¹t ®éng s¶n xuÊt kinh doanh </t>
  </si>
  <si>
    <t xml:space="preserve"> §¬n vÞ tÝnh : §ång VN</t>
  </si>
  <si>
    <t xml:space="preserve">chØ tiªu </t>
  </si>
  <si>
    <t xml:space="preserve">m· sè </t>
  </si>
  <si>
    <t>Quý 1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</si>
  <si>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</si>
  <si>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</si>
  <si>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</si>
  <si>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</si>
  <si>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</si>
  <si>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</si>
  <si>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</si>
  <si>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</si>
  <si>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VI.26</t>
  </si>
  <si>
    <t>3. Doanh thu thuÇn vÒ b¸n hµng vµ cung cÊp dÞch vô (10=01-02)</t>
  </si>
  <si>
    <t>10</t>
  </si>
  <si>
    <t>VI.27</t>
  </si>
  <si>
    <t>4. Gi¸ vèn hµng b¸n</t>
  </si>
  <si>
    <t>11</t>
  </si>
  <si>
    <t>VI.28</t>
  </si>
  <si>
    <t>5. Lîi nhuËn gép vÒ b¸n hµng vµ cung cÊp dÞch vô (20=10-11)</t>
  </si>
  <si>
    <t>20</t>
  </si>
  <si>
    <t>6. Doanh thu ho¹t ®éng tµi chÝnh</t>
  </si>
  <si>
    <t>21</t>
  </si>
  <si>
    <t>VI.29</t>
  </si>
  <si>
    <t xml:space="preserve"> 7. ChiphÝ tµi chÝnh</t>
  </si>
  <si>
    <t>22</t>
  </si>
  <si>
    <t>VI.30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</si>
  <si>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</si>
  <si>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</si>
  <si>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</si>
  <si>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</si>
  <si>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</si>
  <si>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</si>
  <si>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</si>
  <si>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</si>
  <si>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</si>
  <si>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</si>
  <si>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</si>
  <si>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</si>
  <si>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</si>
  <si>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</si>
  <si>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L·i (lç) trong c«ng ty liªn doanh , liªn kÕt</t>
  </si>
  <si>
    <t>45</t>
  </si>
  <si>
    <t>15. Tæng lîi nhuËn kÕ to¸n tr­íc thuÕ (50=30+40)</t>
  </si>
  <si>
    <t>50</t>
  </si>
  <si>
    <t>16. Chi phÝ thuÕ TNDN hiÖn hµnh</t>
  </si>
  <si>
    <t>51</t>
  </si>
  <si>
    <t>VI.31</t>
  </si>
  <si>
    <t>17. Chi phÝ thuÕ TNDN ho·n l¹i</t>
  </si>
  <si>
    <t>52</t>
  </si>
  <si>
    <t>VI.32</t>
  </si>
  <si>
    <t>18. Lîi nhuËn sau thuÕ thu nhËp doanh nghiÖp (60=50-51-52)</t>
  </si>
  <si>
    <t>60</t>
  </si>
  <si>
    <t>19. Lîi nhuËn sau thuÕ cña cæ ®«ng thiÓu sè</t>
  </si>
  <si>
    <t>61</t>
  </si>
  <si>
    <t>20. Lîi nhuËn sau thuÕ cña cæ ®«ng c«ng ty mÑ</t>
  </si>
  <si>
    <t>62</t>
  </si>
  <si>
    <t>21. L·i c¬ b¶n trªn cæ phiÕu</t>
  </si>
  <si>
    <t>70</t>
  </si>
  <si>
    <t xml:space="preserve">                                          LËp, ngµy         th¸ng          n¨m 2013</t>
  </si>
  <si>
    <t xml:space="preserve">         Ng­êi lËp                                                        KÕ to¸n tr­ëng</t>
  </si>
  <si>
    <t xml:space="preserve">         Tæng gi¸m ®èc</t>
  </si>
  <si>
    <t>(Ban hµnh theo Q§ sè 15/2006/Q§-BTC</t>
  </si>
  <si>
    <t>ngµy 20/03/2006 cña Bé tr­ëng BTC)</t>
  </si>
  <si>
    <t>Cty cæ phÇn vËn t¶i vµ dÞch vô Petrolimex HP</t>
  </si>
  <si>
    <t>MÉu sè B03 - DN</t>
  </si>
  <si>
    <t>(Ban hµnh theo Q§ sè15/2006/Q§-BTC</t>
  </si>
  <si>
    <t>Ngµy 20/03/2006 cña Bé tr­ëng BTC)</t>
  </si>
  <si>
    <t>b¸o c¸o L­u chuyÓn tiÒn tÖ</t>
  </si>
  <si>
    <t>( Theo ph­¬ng ph¸p gi¸n tiÕp)</t>
  </si>
  <si>
    <t xml:space="preserve"> QuÝ 1 n¨m 2014</t>
  </si>
  <si>
    <t>M· sè</t>
  </si>
  <si>
    <t>Luü kÕ tõ ®Çu n¨m ®Õn cuèi quý nµy</t>
  </si>
  <si>
    <t>QuÝ 1 n¨m nay</t>
  </si>
  <si>
    <t>QuÝ 1 n¨m tr­íc</t>
  </si>
  <si>
    <t>I. L­u chuyÓn tiÒn tõ ho¹t ®éng s¶n xuÊt kinh doanh</t>
  </si>
  <si>
    <t>1. Lîi nhuËn tr­íc thuÕ</t>
  </si>
  <si>
    <t>2. §iÒu chØnh cho c¸c kho¶n</t>
  </si>
  <si>
    <t>Kho¶n môc</t>
  </si>
  <si>
    <t>Sè d­ cuèi kú</t>
  </si>
  <si>
    <t>Sè d­ ®Çu kú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</si>
  <si>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</si>
  <si>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</si>
  <si>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</si>
  <si>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</si>
  <si>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</si>
  <si>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</si>
  <si>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</si>
  <si>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>Tæng céng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</si>
  <si>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</si>
  <si>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</si>
  <si>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</si>
  <si>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</si>
  <si>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</si>
  <si>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</si>
  <si>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</si>
  <si>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</si>
  <si>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</si>
  <si>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>Hµng tån kho</t>
  </si>
  <si>
    <t xml:space="preserve"> - TiÒn l·i vay ph¶i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</si>
  <si>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</si>
  <si>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</si>
  <si>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</si>
  <si>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</si>
  <si>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</si>
  <si>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</si>
  <si>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</si>
  <si>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</si>
  <si>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</si>
  <si>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</si>
  <si>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</si>
  <si>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</si>
  <si>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</si>
  <si>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</si>
  <si>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</si>
  <si>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</si>
  <si>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</si>
  <si>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</si>
  <si>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 xml:space="preserve"> 4. TiÒn chi tr¶ nî gèc vay</t>
  </si>
  <si>
    <t>Chi phÝ tr¶ tr­íc dµi h¹n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</si>
  <si>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</si>
  <si>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</si>
  <si>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</si>
  <si>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</si>
  <si>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</si>
  <si>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</si>
  <si>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</si>
  <si>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>34</t>
  </si>
  <si>
    <t>LËp, ngµy         th¸ng         n¨m 2014</t>
  </si>
  <si>
    <t xml:space="preserve">       Ng­êi lËp                                 KÕ to¸n tr­ëng</t>
  </si>
  <si>
    <t>Tæng gi¸m ®èc</t>
  </si>
  <si>
    <t>+</t>
  </si>
  <si>
    <t>-</t>
  </si>
  <si>
    <t>MÉu sè B 09a -DN</t>
  </si>
  <si>
    <t>thuyÕt minh b¸o c¸o tµi chÝnh</t>
  </si>
  <si>
    <t>QuÝ 1 n¨m 2014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</si>
  <si>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</si>
  <si>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</si>
  <si>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</si>
  <si>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</si>
  <si>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</si>
  <si>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</si>
  <si>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</si>
  <si>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>II. Kú kÕ to¸n, ®¬n vÞ tiÒn tÖ sö dông trong kÕ to¸n</t>
  </si>
  <si>
    <t xml:space="preserve"> 1 - Niªn ®é kÕ to¸n : B¾t ®Çu 01/01/2013 - KÕt thóc 31/12/2013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</si>
  <si>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</si>
  <si>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</si>
  <si>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tr­ëng</t>
  </si>
  <si>
    <t xml:space="preserve"> BTC, th«ng t­ 244/2009/TT-BTC ngµy 31/12/2009 h­íng dÉn söa ®æi bæ sung chÕ ®é kÕ to¸n DN </t>
  </si>
  <si>
    <t xml:space="preserve"> 2 - Tuyªn bè vÒ viÖc tu©n thñ chuÈn mùc kÕ to¸n vµ chÕ ®é kÕ to¸n: ¸p dông chuÈn mùc  kÕ to¸n </t>
  </si>
  <si>
    <t>ViÖt Nam do Bé tµi chÝnh ban hµnh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</si>
  <si>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</si>
  <si>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</si>
  <si>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</si>
  <si>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</si>
  <si>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</si>
  <si>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</si>
  <si>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</si>
  <si>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</si>
  <si>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</si>
  <si>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</si>
  <si>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</si>
  <si>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</si>
  <si>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</si>
  <si>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</si>
  <si>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</si>
  <si>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</si>
  <si>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 c«ng ty liªn kÕt ®­îc tr×nh bµy</t>
  </si>
  <si>
    <t>theo 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</si>
  <si>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</si>
  <si>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</si>
  <si>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</si>
  <si>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</si>
  <si>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</si>
  <si>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</si>
  <si>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</si>
  <si>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</si>
  <si>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</si>
  <si>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</si>
  <si>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</si>
  <si>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</si>
  <si>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</si>
  <si>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</si>
  <si>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</si>
  <si>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</si>
  <si>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</si>
  <si>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</si>
  <si>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</si>
  <si>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</si>
  <si>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</si>
  <si>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</si>
  <si>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sè 14 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</si>
  <si>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</si>
  <si>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</si>
  <si>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</si>
  <si>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</si>
  <si>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</si>
  <si>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</si>
  <si>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</si>
  <si>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</si>
  <si>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</si>
  <si>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</si>
  <si>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</si>
  <si>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bc® kÕ to¸n  </t>
  </si>
  <si>
    <t>STT</t>
  </si>
  <si>
    <t>cuèi kú</t>
  </si>
  <si>
    <t>®Çu n¨m</t>
  </si>
  <si>
    <t>TiÒn vµ c¸c kho¶n t­¬ng ®­¬ng tiÒn</t>
  </si>
  <si>
    <t xml:space="preserve"> TiÒn mÆt </t>
  </si>
  <si>
    <t>TiÒn göi ng©n hµng</t>
  </si>
  <si>
    <t xml:space="preserve"> TiÒn ®ang chuyÓn</t>
  </si>
  <si>
    <t>Céng</t>
  </si>
  <si>
    <t>C¸c kho¶n ®Çu t­ tµi chÝnh ng¾n h¹n (Phô biÓu chi tiÕt kÌm theo)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</si>
  <si>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</si>
  <si>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</si>
  <si>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</si>
  <si>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</si>
  <si>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</si>
  <si>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</si>
  <si>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</si>
  <si>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</si>
  <si>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</si>
  <si>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</si>
  <si>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</si>
  <si>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</si>
  <si>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</si>
  <si>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</si>
  <si>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</si>
  <si>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</si>
  <si>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</si>
  <si>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</si>
  <si>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</si>
  <si>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</si>
  <si>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ThuÕ TNCN cßn ph¶i thu ng­êi lao ®éng</t>
  </si>
  <si>
    <t>C¸c lo¹i thuÕ kh¸c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</si>
  <si>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</si>
  <si>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</si>
  <si>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</si>
  <si>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</si>
  <si>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</si>
  <si>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</si>
  <si>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</si>
  <si>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hËn uû th¸c</t>
  </si>
  <si>
    <t>Cho vay kh«ng cã l·i</t>
  </si>
  <si>
    <t>Dù phßng ph¶i thu ng¾n h¹n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</si>
  <si>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</si>
  <si>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</si>
  <si>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</si>
  <si>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</si>
  <si>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</si>
  <si>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</si>
  <si>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</si>
  <si>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</si>
  <si>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 ( Phô biÓu chi tiÕt kÌm theo)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</si>
  <si>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</si>
  <si>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</si>
  <si>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</si>
  <si>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</si>
  <si>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</si>
  <si>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</si>
  <si>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</si>
  <si>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</si>
  <si>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</si>
  <si>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</si>
  <si>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</si>
  <si>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</si>
  <si>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</si>
  <si>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</si>
  <si>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</si>
  <si>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</si>
  <si>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</si>
  <si>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</si>
  <si>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</si>
  <si>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</si>
  <si>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l·i vay ph¶i tr¶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</si>
  <si>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</si>
  <si>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</si>
  <si>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</si>
  <si>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</si>
  <si>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</si>
  <si>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thÊt nghiÖp</t>
  </si>
  <si>
    <t>B¶o hiÓm y tÕ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</si>
  <si>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</si>
  <si>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</si>
  <si>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</si>
  <si>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</si>
  <si>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</si>
  <si>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</si>
  <si>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</si>
  <si>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</si>
  <si>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</si>
  <si>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</si>
  <si>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</si>
  <si>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</si>
  <si>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</si>
  <si>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</si>
  <si>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</si>
  <si>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</si>
  <si>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</si>
  <si>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</si>
  <si>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</si>
  <si>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</si>
  <si>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</si>
  <si>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</si>
  <si>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</si>
  <si>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</si>
  <si>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</si>
  <si>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</si>
  <si>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</si>
  <si>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>Kho¶n hoµn nhËp thuÕ thu nhËp ho·n l¹i ph¶i tr¶ ®· ghi nhËn  tõ c¸c n¨m trø¬c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</si>
  <si>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</si>
  <si>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</si>
  <si>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</si>
  <si>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</si>
  <si>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</si>
  <si>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</si>
  <si>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</si>
  <si>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</si>
  <si>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</si>
  <si>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tøc,chia lîi nhuËn</t>
  </si>
  <si>
    <t>Quý 1/2014</t>
  </si>
  <si>
    <t>Quý 1/2013</t>
  </si>
  <si>
    <t>Vèn ®Çu t­ cña chñ së h÷u</t>
  </si>
  <si>
    <t>Vèn gãp ®Çu n¨m</t>
  </si>
  <si>
    <t>Vèn gãp t¨ng trong quý</t>
  </si>
  <si>
    <t>Vèn gãp gi¶m trong quý</t>
  </si>
  <si>
    <t>Vèn gãp cuèi quý</t>
  </si>
  <si>
    <t>Cæ tøc, lîi nhuËn ®· chia</t>
  </si>
  <si>
    <t>Cæ tøc, t¹m øng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</si>
  <si>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</si>
  <si>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</si>
  <si>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</si>
  <si>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</si>
  <si>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</si>
  <si>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</si>
  <si>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</si>
  <si>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</si>
  <si>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</si>
  <si>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</si>
  <si>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</si>
  <si>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</si>
  <si>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</si>
  <si>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</si>
  <si>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</si>
  <si>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</si>
  <si>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</si>
  <si>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</si>
  <si>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</si>
  <si>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</si>
  <si>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</si>
  <si>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</si>
  <si>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</si>
  <si>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</si>
  <si>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</si>
  <si>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</si>
  <si>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</si>
  <si>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</si>
  <si>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</si>
  <si>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</si>
  <si>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</si>
  <si>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</si>
  <si>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</si>
  <si>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</si>
  <si>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thêi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</si>
  <si>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</si>
  <si>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</si>
  <si>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</si>
  <si>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</si>
  <si>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</si>
  <si>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</si>
  <si>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</si>
  <si>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</si>
  <si>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</si>
  <si>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</si>
  <si>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</si>
  <si>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</si>
  <si>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</si>
  <si>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</si>
  <si>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</si>
  <si>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</si>
  <si>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</si>
  <si>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</si>
  <si>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</si>
  <si>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</si>
  <si>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</si>
  <si>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</si>
  <si>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</si>
  <si>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</si>
  <si>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</si>
  <si>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</si>
  <si>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</si>
  <si>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</si>
  <si>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</si>
  <si>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</si>
  <si>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</si>
  <si>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</si>
  <si>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</si>
  <si>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tr¸i phiÕu, kú phiÕu, tÝn phiÕu,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</si>
  <si>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</si>
  <si>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</si>
  <si>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</si>
  <si>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</si>
  <si>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</si>
  <si>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</si>
  <si>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</si>
  <si>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</si>
  <si>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</si>
  <si>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</si>
  <si>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</si>
  <si>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</si>
  <si>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</si>
  <si>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</si>
  <si>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</si>
  <si>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</si>
  <si>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C.phÝ thuÕ thu nhËp doanh nghiÖp tÝnh trªn thu nhËp chÞu thuÕ n¨m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</si>
  <si>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</si>
  <si>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</si>
  <si>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</si>
  <si>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</si>
  <si>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</si>
  <si>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</si>
  <si>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</si>
  <si>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</si>
  <si>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</si>
  <si>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</si>
  <si>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</si>
  <si>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</si>
  <si>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</si>
  <si>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</si>
  <si>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</si>
  <si>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</si>
  <si>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</si>
  <si>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</si>
  <si>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</si>
  <si>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</si>
  <si>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</si>
  <si>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</si>
  <si>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</si>
  <si>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</si>
  <si>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</si>
  <si>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</si>
  <si>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</si>
  <si>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</si>
  <si>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</si>
  <si>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</si>
  <si>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</si>
  <si>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</si>
  <si>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</si>
  <si>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</si>
  <si>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</si>
  <si>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</si>
  <si>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</si>
  <si>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</si>
  <si>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</si>
  <si>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</si>
  <si>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</si>
  <si>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</si>
  <si>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</si>
  <si>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</si>
  <si>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CP C¶ng CÊm H¶i phßng</t>
  </si>
  <si>
    <t>NhËn cæ tøc</t>
  </si>
  <si>
    <t xml:space="preserve">  + C«ng ty TNHH ®ãng tµu PTSHP</t>
  </si>
  <si>
    <t>B¸n hµng ho¸ dÞch vô</t>
  </si>
  <si>
    <t>B¸n TSC§</t>
  </si>
  <si>
    <t>Mua hµng ho¸ dÞch vô</t>
  </si>
  <si>
    <t>Mua TSC§</t>
  </si>
  <si>
    <t xml:space="preserve">  + Tæng C«ng ty x¨ng dÇu ViÖt Nam</t>
  </si>
  <si>
    <t>Tr¶ cæ tøc</t>
  </si>
  <si>
    <t xml:space="preserve"> - Sè d­ víi c¸c bªn liªn quan</t>
  </si>
  <si>
    <t>31/03/2014</t>
  </si>
  <si>
    <t>01/01/2014</t>
  </si>
  <si>
    <t xml:space="preserve"> C¸c kho¶n ph¶i thu:</t>
  </si>
  <si>
    <t xml:space="preserve">  + TËp ®oµn x¨ng dÇu ViÖt Nam</t>
  </si>
  <si>
    <t xml:space="preserve"> C¸c kho¶n ph¶i tr¶:</t>
  </si>
  <si>
    <t xml:space="preserve">  + TËp ®oµn X¨ng dÇu ViÖt Nam</t>
  </si>
  <si>
    <t xml:space="preserve">                         - TiÒn c­íc vËn t¶i</t>
  </si>
  <si>
    <t xml:space="preserve">                         - Ph¶i thu kh¸c</t>
  </si>
  <si>
    <t xml:space="preserve"> §Çu t­ vµo C«ng ty liªn kÕt</t>
  </si>
  <si>
    <t xml:space="preserve">  + C«ng ty cæ phÇn C¶ng Cöa CÊm H¶i phßng</t>
  </si>
  <si>
    <t xml:space="preserve"> §Çu t­ vµo C«ng ty con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</si>
  <si>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</si>
  <si>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</si>
  <si>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</si>
  <si>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</si>
  <si>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</si>
  <si>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</si>
  <si>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 xml:space="preserve">                                                                                    LËp ngµy           th¸ng          n¨m 2014</t>
  </si>
  <si>
    <t>Ng­êi lËp                       KÕ to¸n tr­ëng                    Tæng gi¸m ®èc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</si>
  <si>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</si>
  <si>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</si>
  <si>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</si>
  <si>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</si>
  <si>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</si>
  <si>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</si>
  <si>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</si>
  <si>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</si>
  <si>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</si>
  <si>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</si>
  <si>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</si>
  <si>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</si>
  <si>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</si>
  <si>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Sè d­ cuèi n¨m</t>
  </si>
  <si>
    <t>Gi¸ trÞ hao mßn luü kÕ</t>
  </si>
  <si>
    <t xml:space="preserve"> - KhÊu hao trong n¨m</t>
  </si>
  <si>
    <t xml:space="preserve"> Gi¸ trÞ cßn l¹i cña TSC§ h÷u h×nh</t>
  </si>
  <si>
    <t xml:space="preserve"> - T¹i ngµy ®Çu n¨m</t>
  </si>
  <si>
    <t xml:space="preserve"> - T¹i ngµy cuèi kú</t>
  </si>
  <si>
    <t xml:space="preserve"> - Nguyªn gi¸ TSC§ cuèi kú chê thanh lý : </t>
  </si>
  <si>
    <t xml:space="preserve"> - C¸c cam kÕt vÒ viÖc mua, b¸n TSC§ h÷u h×nh cã gi¸ trÞ lín trong t­¬ng lai:</t>
  </si>
  <si>
    <t xml:space="preserve"> - C¸c thay ®æi kh¸c vÒ TSC§ h÷u h×nh:</t>
  </si>
  <si>
    <t xml:space="preserve"> C¸c kho¶n ®Çu t­ tµi chÝnh dµi h¹n</t>
  </si>
  <si>
    <t>kho¶n môc</t>
  </si>
  <si>
    <t>Cuèi n¨m</t>
  </si>
  <si>
    <t>Sè l­îng</t>
  </si>
  <si>
    <t>Gi¸ trÞ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</si>
  <si>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</si>
  <si>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</si>
  <si>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</si>
  <si>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</si>
  <si>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</si>
  <si>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>Dù phßng kho¶n lç n¨m tr­íc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</si>
  <si>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</si>
  <si>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</si>
  <si>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</si>
  <si>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>+VÒ gi¸ trÞ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</si>
  <si>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</si>
  <si>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</si>
  <si>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</si>
  <si>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</si>
  <si>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</si>
  <si>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</si>
  <si>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</si>
  <si>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</si>
  <si>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</si>
  <si>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</si>
  <si>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L·i trong n¨m tr­íc</t>
  </si>
  <si>
    <t xml:space="preserve"> - Gi¶m  trong kú (PP LN )</t>
  </si>
  <si>
    <t xml:space="preserve"> - Lç trong n¨m trø¬c</t>
  </si>
  <si>
    <t>Sè d­ cuèi n¨m tr­íc(Sè d­ ®Çu kú)</t>
  </si>
  <si>
    <t xml:space="preserve"> - T¨ng  trong kú</t>
  </si>
  <si>
    <t xml:space="preserve"> - L·i trong kú</t>
  </si>
  <si>
    <t xml:space="preserve"> - Gi¶m  trong kú</t>
  </si>
  <si>
    <t xml:space="preserve"> - Lç trong kú</t>
  </si>
  <si>
    <t>C«ng Ty CP VËn T¶i Vµ DÞch Vô Petrolimex  H¶i Phßng</t>
  </si>
  <si>
    <t>T×nh h×nh thùc hiÖn nghÜa vô víi Nhµ n­íc</t>
  </si>
  <si>
    <t>Tõ ngµy: 01/01/2014 ®Õn ngµy: 31/03/2014</t>
  </si>
  <si>
    <t>sè ph¶i nép ®Çu kú</t>
  </si>
  <si>
    <t>sè cßn ph¶i thu ®Çu kú</t>
  </si>
  <si>
    <t>sè ph¶i nép trong kú</t>
  </si>
  <si>
    <t>sè ®· nép trong kú</t>
  </si>
  <si>
    <t>sè cßn ph¶i nép cuèi kú</t>
  </si>
  <si>
    <t>sè cßn ph¶i thu cuèi kú</t>
  </si>
  <si>
    <t>I. ThuÕ</t>
  </si>
  <si>
    <t xml:space="preserve">  1. ThuÕ GTGT hµng b¸n néi ®Þa</t>
  </si>
  <si>
    <t xml:space="preserve">  2. ThuÕ GTGT hµng nhËp khÈu</t>
  </si>
  <si>
    <t>12</t>
  </si>
  <si>
    <t xml:space="preserve">  3. ThuÕ tiªu thô ®Æc biÖt</t>
  </si>
  <si>
    <t>13</t>
  </si>
  <si>
    <t xml:space="preserve">  4. ThuÕ xuÊt nhËp khÈu</t>
  </si>
  <si>
    <t>14</t>
  </si>
  <si>
    <t xml:space="preserve">  5. ThuÕ thu nhËp doanh nghiÖp</t>
  </si>
  <si>
    <t>15</t>
  </si>
  <si>
    <t xml:space="preserve">  6. ThuÕ thu nhËp c¸ nh©n</t>
  </si>
  <si>
    <t>16</t>
  </si>
  <si>
    <t xml:space="preserve">  7. ThuÕ tµi nguyªn</t>
  </si>
  <si>
    <t>17</t>
  </si>
  <si>
    <t xml:space="preserve">  8. ThuÕ nhµ ®Êt</t>
  </si>
  <si>
    <t>18</t>
  </si>
  <si>
    <t xml:space="preserve">  9. TiÒn thuª ®Êt</t>
  </si>
  <si>
    <t>19</t>
  </si>
  <si>
    <t xml:space="preserve">  10. C¸c lo¹i thuÕ kh¸c</t>
  </si>
  <si>
    <t>II. C¸c kho¶n ph¶i nép kh¸c</t>
  </si>
  <si>
    <t xml:space="preserve">  1. C¸c kho¶n phô thu</t>
  </si>
  <si>
    <t xml:space="preserve">  2. C¸c kho¶n phÝ, lÖ phÝ</t>
  </si>
  <si>
    <t>32</t>
  </si>
  <si>
    <t xml:space="preserve">  3. C¸c kho¶n ph¶i nép kh¸c</t>
  </si>
  <si>
    <t>Tæng Céng</t>
  </si>
  <si>
    <t>B¸o c¸o kÕt qu¶ bé phËn cho kú tµi chÝnh kÕt thóc ngµy 31 th¸ng 03 n¨m 2013</t>
  </si>
  <si>
    <t xml:space="preserve">    §¬n vÞ tÝnh : ®ång</t>
  </si>
  <si>
    <t>Kinh doanh x¨ng dÇu</t>
  </si>
  <si>
    <t>VËn t¶i thñy</t>
  </si>
  <si>
    <t>KD bÊt ®éng s¶n</t>
  </si>
  <si>
    <t>dÞch vô kh¸c</t>
  </si>
  <si>
    <t>Tæng</t>
  </si>
  <si>
    <t>dvô #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</si>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</sst>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&quot;Bs&quot;\ * #,##0.00_);_(&quot;Bs&quot;\ * \(#,##0.00\);_(&quot;Bs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p&quot;#,##0_);\(&quot;Rp&quot;#,##0\)"/>
    <numFmt numFmtId="187" formatCode="&quot;Rp&quot;#,##0_);[Red]\(&quot;Rp&quot;#,##0\)"/>
    <numFmt numFmtId="188" formatCode="&quot;Rp&quot;#,##0.00_);\(&quot;Rp&quot;#,##0.00\)"/>
    <numFmt numFmtId="189" formatCode="&quot;Rp&quot;#,##0.00_);[Red]\(&quot;Rp&quot;#,##0.00\)"/>
    <numFmt numFmtId="190" formatCode="_(&quot;Rp&quot;* #,##0_);_(&quot;Rp&quot;* \(#,##0\);_(&quot;Rp&quot;* &quot;-&quot;_);_(@_)"/>
    <numFmt numFmtId="191" formatCode="_(&quot;Rp&quot;* #,##0.00_);_(&quot;Rp&quot;* \(#,##0.00\);_(&quot;Rp&quot;* &quot;-&quot;??_);_(@_)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&quot;€&quot;\ * #,##0.00_);_(&quot;€&quot;\ * \(#,##0.00\);_(&quot;€&quot;\ * &quot;-&quot;??_);_(@_)"/>
    <numFmt numFmtId="198" formatCode="#,##0;[Red]#,##0"/>
    <numFmt numFmtId="199" formatCode="0.000"/>
    <numFmt numFmtId="200" formatCode="0.000%"/>
    <numFmt numFmtId="201" formatCode="0.0%"/>
    <numFmt numFmtId="202" formatCode="_(* #,##0_);_(* \(#,##0\);_(* &quot;-&quot;??_);_(@_)"/>
    <numFmt numFmtId="203" formatCode="#,##0_ ;\-#,##0\ "/>
    <numFmt numFmtId="204" formatCode="_ * #,##0.00_ ;_ * \-#,##0.00_ ;_ * &quot;-&quot;??_ ;_ @_ "/>
    <numFmt numFmtId="205" formatCode="_ * #,##0_ ;_ * \-#,##0_ ;_ * &quot;-&quot;??_ ;_ @_ "/>
    <numFmt numFmtId="206" formatCode="_._.* \(#,##0\)_%;_._.* #,##0_)_%;_._.* 0_)_%;_._.@_)_%"/>
    <numFmt numFmtId="207" formatCode="_-* #,##0\ _€_-;\-* #,##0\ _€_-;_-* &quot;-&quot;??\ _€_-;_-@_-"/>
    <numFmt numFmtId="208" formatCode="_(* #,##0_);[Red]_(* \(#,##0\);_(* &quot; &quot;??_);_(@_)"/>
    <numFmt numFmtId="209" formatCode="#,##0.0"/>
    <numFmt numFmtId="210" formatCode="_-* #,##0.0\ _€_-;\-* #,##0.0\ _€_-;_-* &quot;-&quot;??\ _€_-;_-@_-"/>
    <numFmt numFmtId="211" formatCode="#,##0_);\(#,##0\);&quot;-&quot;??_)"/>
  </numFmts>
  <fonts count="67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i/>
      <sz val="10"/>
      <name val=".VnTime"/>
      <family val="2"/>
    </font>
    <font>
      <sz val="14"/>
      <name val=".VnTimeH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10"/>
      <color indexed="8"/>
      <name val=".VnTime"/>
      <family val="2"/>
    </font>
    <font>
      <b/>
      <sz val="9"/>
      <name val=".VnTime"/>
      <family val="0"/>
    </font>
    <font>
      <sz val="9"/>
      <name val="vnskua"/>
      <family val="2"/>
    </font>
    <font>
      <b/>
      <i/>
      <sz val="9"/>
      <name val=".VnTimeH"/>
      <family val="2"/>
    </font>
    <font>
      <b/>
      <sz val="14"/>
      <name val=".VnTimeH"/>
      <family val="2"/>
    </font>
    <font>
      <sz val="12"/>
      <name val=".VnUniverseH"/>
      <family val="2"/>
    </font>
    <font>
      <sz val="9"/>
      <name val=".VnHelvetInsH"/>
      <family val="2"/>
    </font>
    <font>
      <b/>
      <sz val="9"/>
      <name val=".vntime"/>
      <family val="2"/>
    </font>
    <font>
      <sz val="10"/>
      <name val=".VnTimeH"/>
      <family val="2"/>
    </font>
    <font>
      <b/>
      <sz val="16"/>
      <name val=".VnTimeH"/>
      <family val="2"/>
    </font>
    <font>
      <sz val="9"/>
      <name val=".VnTimeH"/>
      <family val="2"/>
    </font>
    <font>
      <b/>
      <sz val="12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4"/>
      <name val=".VnTime"/>
      <family val="2"/>
    </font>
    <font>
      <sz val="11"/>
      <name val=".VnTimeH"/>
      <family val="2"/>
    </font>
    <font>
      <sz val="9"/>
      <name val=".VnVogue"/>
      <family val="2"/>
    </font>
    <font>
      <sz val="8"/>
      <name val="Arial"/>
      <family val="0"/>
    </font>
    <font>
      <b/>
      <sz val="11"/>
      <color indexed="8"/>
      <name val=".VnTime"/>
      <family val="2"/>
    </font>
    <font>
      <b/>
      <sz val="10"/>
      <color indexed="60"/>
      <name val=".VnTime"/>
      <family val="2"/>
    </font>
    <font>
      <b/>
      <sz val="10"/>
      <color indexed="8"/>
      <name val=".VnTime"/>
      <family val="2"/>
    </font>
    <font>
      <sz val="11"/>
      <color indexed="8"/>
      <name val=".VnTime"/>
      <family val="2"/>
    </font>
    <font>
      <i/>
      <sz val="11"/>
      <name val=".VnTime"/>
      <family val="2"/>
    </font>
    <font>
      <b/>
      <sz val="9"/>
      <name val=".VnSouthernH"/>
      <family val="2"/>
    </font>
    <font>
      <b/>
      <sz val="12"/>
      <name val=".VnTim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7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6" fontId="6" fillId="0" borderId="0" applyFill="0" applyBorder="0" applyProtection="0">
      <alignment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8" fontId="27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4" fontId="34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/>
    </xf>
    <xf numFmtId="3" fontId="34" fillId="0" borderId="10" xfId="60" applyNumberFormat="1" applyFont="1" applyBorder="1">
      <alignment/>
      <protection/>
    </xf>
    <xf numFmtId="4" fontId="34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3" fontId="34" fillId="0" borderId="11" xfId="60" applyNumberFormat="1" applyFont="1" applyBorder="1">
      <alignment/>
      <protection/>
    </xf>
    <xf numFmtId="4" fontId="36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/>
    </xf>
    <xf numFmtId="3" fontId="36" fillId="0" borderId="11" xfId="60" applyNumberFormat="1" applyFont="1" applyBorder="1">
      <alignment/>
      <protection/>
    </xf>
    <xf numFmtId="208" fontId="37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4" fontId="34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34" fillId="0" borderId="11" xfId="0" applyNumberFormat="1" applyFont="1" applyBorder="1" applyAlignment="1">
      <alignment horizontal="center"/>
    </xf>
    <xf numFmtId="3" fontId="35" fillId="0" borderId="11" xfId="0" applyNumberFormat="1" applyFont="1" applyFill="1" applyBorder="1" applyAlignment="1">
      <alignment horizontal="center"/>
    </xf>
    <xf numFmtId="3" fontId="34" fillId="0" borderId="11" xfId="60" applyNumberFormat="1" applyFont="1" applyFill="1" applyBorder="1">
      <alignment/>
      <protection/>
    </xf>
    <xf numFmtId="3" fontId="34" fillId="0" borderId="12" xfId="60" applyNumberFormat="1" applyFont="1" applyBorder="1">
      <alignment/>
      <protection/>
    </xf>
    <xf numFmtId="3" fontId="0" fillId="0" borderId="0" xfId="0" applyNumberFormat="1" applyFont="1" applyFill="1" applyAlignment="1">
      <alignment/>
    </xf>
    <xf numFmtId="4" fontId="34" fillId="0" borderId="13" xfId="0" applyNumberFormat="1" applyFont="1" applyBorder="1" applyAlignment="1">
      <alignment horizontal="center"/>
    </xf>
    <xf numFmtId="4" fontId="33" fillId="0" borderId="13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33" fillId="0" borderId="14" xfId="0" applyNumberFormat="1" applyFont="1" applyBorder="1" applyAlignment="1">
      <alignment/>
    </xf>
    <xf numFmtId="3" fontId="36" fillId="0" borderId="14" xfId="60" applyNumberFormat="1" applyFont="1" applyBorder="1">
      <alignment/>
      <protection/>
    </xf>
    <xf numFmtId="4" fontId="33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4" fontId="33" fillId="0" borderId="11" xfId="0" applyNumberFormat="1" applyFont="1" applyBorder="1" applyAlignment="1" quotePrefix="1">
      <alignment horizontal="center"/>
    </xf>
    <xf numFmtId="3" fontId="36" fillId="0" borderId="15" xfId="60" applyNumberFormat="1" applyFont="1" applyBorder="1">
      <alignment/>
      <protection/>
    </xf>
    <xf numFmtId="4" fontId="38" fillId="0" borderId="13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208" fontId="37" fillId="0" borderId="16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4" fontId="40" fillId="0" borderId="0" xfId="0" applyNumberFormat="1" applyFont="1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44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" fontId="34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3" fontId="34" fillId="0" borderId="10" xfId="43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/>
    </xf>
    <xf numFmtId="3" fontId="34" fillId="0" borderId="11" xfId="43" applyNumberFormat="1" applyFont="1" applyBorder="1" applyAlignment="1">
      <alignment/>
    </xf>
    <xf numFmtId="3" fontId="0" fillId="0" borderId="0" xfId="0" applyNumberFormat="1" applyAlignment="1">
      <alignment/>
    </xf>
    <xf numFmtId="4" fontId="36" fillId="0" borderId="11" xfId="0" applyNumberFormat="1" applyFont="1" applyBorder="1" applyAlignment="1">
      <alignment/>
    </xf>
    <xf numFmtId="3" fontId="28" fillId="0" borderId="11" xfId="43" applyNumberFormat="1" applyFont="1" applyBorder="1" applyAlignment="1">
      <alignment/>
    </xf>
    <xf numFmtId="4" fontId="36" fillId="0" borderId="11" xfId="0" applyNumberFormat="1" applyFont="1" applyBorder="1" applyAlignment="1" quotePrefix="1">
      <alignment horizontal="center"/>
    </xf>
    <xf numFmtId="0" fontId="27" fillId="0" borderId="11" xfId="0" applyFont="1" applyBorder="1" applyAlignment="1">
      <alignment horizontal="center"/>
    </xf>
    <xf numFmtId="4" fontId="34" fillId="0" borderId="12" xfId="0" applyNumberFormat="1" applyFont="1" applyBorder="1" applyAlignment="1">
      <alignment/>
    </xf>
    <xf numFmtId="4" fontId="36" fillId="0" borderId="12" xfId="0" applyNumberFormat="1" applyFont="1" applyBorder="1" applyAlignment="1" quotePrefix="1">
      <alignment horizontal="center"/>
    </xf>
    <xf numFmtId="0" fontId="27" fillId="0" borderId="12" xfId="0" applyFont="1" applyBorder="1" applyAlignment="1">
      <alignment horizontal="center"/>
    </xf>
    <xf numFmtId="4" fontId="34" fillId="0" borderId="15" xfId="0" applyNumberFormat="1" applyFont="1" applyBorder="1" applyAlignment="1">
      <alignment/>
    </xf>
    <xf numFmtId="4" fontId="36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3" fontId="34" fillId="0" borderId="15" xfId="43" applyNumberFormat="1" applyFont="1" applyBorder="1" applyAlignment="1">
      <alignment/>
    </xf>
    <xf numFmtId="0" fontId="26" fillId="0" borderId="0" xfId="0" applyFont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83" fontId="47" fillId="0" borderId="0" xfId="0" applyNumberFormat="1" applyFont="1" applyAlignment="1">
      <alignment horizontal="center"/>
    </xf>
    <xf numFmtId="4" fontId="47" fillId="0" borderId="0" xfId="0" applyNumberFormat="1" applyFont="1" applyAlignment="1">
      <alignment/>
    </xf>
    <xf numFmtId="0" fontId="51" fillId="0" borderId="13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center" vertical="center"/>
    </xf>
    <xf numFmtId="183" fontId="49" fillId="0" borderId="17" xfId="0" applyNumberFormat="1" applyFont="1" applyBorder="1" applyAlignment="1">
      <alignment horizontal="center" vertical="center"/>
    </xf>
    <xf numFmtId="3" fontId="50" fillId="0" borderId="17" xfId="0" applyNumberFormat="1" applyFont="1" applyBorder="1" applyAlignment="1">
      <alignment horizontal="center" vertical="center"/>
    </xf>
    <xf numFmtId="3" fontId="49" fillId="0" borderId="13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4" fontId="52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 horizontal="right"/>
    </xf>
    <xf numFmtId="3" fontId="36" fillId="0" borderId="11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36" fillId="0" borderId="11" xfId="0" applyNumberFormat="1" applyFont="1" applyBorder="1" applyAlignment="1" quotePrefix="1">
      <alignment horizontal="center"/>
    </xf>
    <xf numFmtId="3" fontId="34" fillId="0" borderId="15" xfId="0" applyNumberFormat="1" applyFont="1" applyBorder="1" applyAlignment="1">
      <alignment/>
    </xf>
    <xf numFmtId="3" fontId="34" fillId="0" borderId="11" xfId="0" applyNumberFormat="1" applyFont="1" applyBorder="1" applyAlignment="1" quotePrefix="1">
      <alignment horizontal="center"/>
    </xf>
    <xf numFmtId="4" fontId="35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left" wrapText="1"/>
    </xf>
    <xf numFmtId="0" fontId="0" fillId="0" borderId="18" xfId="0" applyBorder="1" applyAlignment="1">
      <alignment/>
    </xf>
    <xf numFmtId="3" fontId="36" fillId="0" borderId="11" xfId="0" applyNumberFormat="1" applyFont="1" applyBorder="1" applyAlignment="1">
      <alignment/>
    </xf>
    <xf numFmtId="3" fontId="36" fillId="0" borderId="0" xfId="0" applyNumberFormat="1" applyFont="1" applyAlignment="1">
      <alignment horizontal="center"/>
    </xf>
    <xf numFmtId="4" fontId="35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 quotePrefix="1">
      <alignment horizontal="center"/>
    </xf>
    <xf numFmtId="183" fontId="0" fillId="0" borderId="0" xfId="0" applyNumberFormat="1" applyAlignment="1">
      <alignment horizontal="center"/>
    </xf>
    <xf numFmtId="183" fontId="31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11" xfId="0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3" fontId="33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3" xfId="0" applyFont="1" applyBorder="1" applyAlignment="1">
      <alignment horizontal="right"/>
    </xf>
    <xf numFmtId="3" fontId="57" fillId="0" borderId="13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/>
    </xf>
    <xf numFmtId="3" fontId="34" fillId="0" borderId="14" xfId="0" applyNumberFormat="1" applyFont="1" applyBorder="1" applyAlignment="1">
      <alignment/>
    </xf>
    <xf numFmtId="0" fontId="56" fillId="0" borderId="11" xfId="0" applyFont="1" applyBorder="1" applyAlignment="1">
      <alignment horizontal="right"/>
    </xf>
    <xf numFmtId="185" fontId="18" fillId="0" borderId="11" xfId="43" applyFont="1" applyBorder="1" applyAlignment="1">
      <alignment/>
    </xf>
    <xf numFmtId="0" fontId="56" fillId="0" borderId="15" xfId="0" applyFont="1" applyBorder="1" applyAlignment="1">
      <alignment horizontal="right"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/>
    </xf>
    <xf numFmtId="3" fontId="32" fillId="0" borderId="13" xfId="0" applyNumberFormat="1" applyFont="1" applyBorder="1" applyAlignment="1">
      <alignment horizontal="center"/>
    </xf>
    <xf numFmtId="3" fontId="32" fillId="0" borderId="14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/>
    </xf>
    <xf numFmtId="0" fontId="56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/>
    </xf>
    <xf numFmtId="3" fontId="36" fillId="0" borderId="12" xfId="0" applyNumberFormat="1" applyFont="1" applyBorder="1" applyAlignment="1">
      <alignment/>
    </xf>
    <xf numFmtId="0" fontId="56" fillId="0" borderId="12" xfId="0" applyFont="1" applyBorder="1" applyAlignment="1" quotePrefix="1">
      <alignment horizontal="right"/>
    </xf>
    <xf numFmtId="0" fontId="27" fillId="0" borderId="15" xfId="0" applyFont="1" applyFill="1" applyBorder="1" applyAlignment="1">
      <alignment horizontal="center"/>
    </xf>
    <xf numFmtId="0" fontId="18" fillId="0" borderId="11" xfId="0" applyFont="1" applyFill="1" applyBorder="1" applyAlignment="1" quotePrefix="1">
      <alignment/>
    </xf>
    <xf numFmtId="0" fontId="27" fillId="0" borderId="19" xfId="0" applyFont="1" applyFill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8" xfId="0" applyFont="1" applyBorder="1" applyAlignment="1">
      <alignment/>
    </xf>
    <xf numFmtId="3" fontId="34" fillId="0" borderId="13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56" fillId="0" borderId="14" xfId="0" applyFont="1" applyBorder="1" applyAlignment="1">
      <alignment horizontal="right"/>
    </xf>
    <xf numFmtId="0" fontId="18" fillId="0" borderId="14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35" fillId="0" borderId="15" xfId="0" applyFont="1" applyBorder="1" applyAlignment="1">
      <alignment horizontal="center"/>
    </xf>
    <xf numFmtId="0" fontId="35" fillId="0" borderId="15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14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28" fillId="0" borderId="14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56" fillId="0" borderId="11" xfId="0" applyFont="1" applyBorder="1" applyAlignment="1" quotePrefix="1">
      <alignment horizontal="right"/>
    </xf>
    <xf numFmtId="0" fontId="0" fillId="0" borderId="12" xfId="0" applyBorder="1" applyAlignment="1">
      <alignment/>
    </xf>
    <xf numFmtId="0" fontId="35" fillId="0" borderId="10" xfId="0" applyFont="1" applyBorder="1" applyAlignment="1">
      <alignment horizontal="left"/>
    </xf>
    <xf numFmtId="0" fontId="0" fillId="0" borderId="11" xfId="0" applyBorder="1" applyAlignment="1" quotePrefix="1">
      <alignment/>
    </xf>
    <xf numFmtId="0" fontId="0" fillId="0" borderId="15" xfId="0" applyBorder="1" applyAlignment="1">
      <alignment/>
    </xf>
    <xf numFmtId="3" fontId="36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/>
    </xf>
    <xf numFmtId="3" fontId="32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9" fontId="36" fillId="0" borderId="11" xfId="64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18" fillId="0" borderId="15" xfId="0" applyFont="1" applyFill="1" applyBorder="1" applyAlignment="1">
      <alignment/>
    </xf>
    <xf numFmtId="0" fontId="18" fillId="0" borderId="11" xfId="0" applyNumberFormat="1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3" fontId="34" fillId="0" borderId="0" xfId="0" applyNumberFormat="1" applyFont="1" applyBorder="1" applyAlignment="1">
      <alignment/>
    </xf>
    <xf numFmtId="0" fontId="27" fillId="0" borderId="20" xfId="0" applyFont="1" applyBorder="1" applyAlignment="1">
      <alignment horizontal="center"/>
    </xf>
    <xf numFmtId="0" fontId="32" fillId="0" borderId="20" xfId="0" applyFont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3" fontId="36" fillId="0" borderId="11" xfId="0" applyNumberFormat="1" applyFont="1" applyFill="1" applyBorder="1" applyAlignment="1">
      <alignment/>
    </xf>
    <xf numFmtId="3" fontId="34" fillId="0" borderId="18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0" fontId="18" fillId="0" borderId="14" xfId="0" applyFont="1" applyBorder="1" applyAlignment="1">
      <alignment/>
    </xf>
    <xf numFmtId="3" fontId="28" fillId="0" borderId="15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36" fillId="0" borderId="0" xfId="0" applyNumberFormat="1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3" fontId="36" fillId="0" borderId="14" xfId="0" applyNumberFormat="1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36" fillId="0" borderId="11" xfId="0" applyFont="1" applyBorder="1" applyAlignment="1">
      <alignment/>
    </xf>
    <xf numFmtId="3" fontId="44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3" fontId="58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25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 quotePrefix="1">
      <alignment/>
    </xf>
    <xf numFmtId="0" fontId="35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5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15" xfId="0" applyFont="1" applyBorder="1" applyAlignment="1">
      <alignment/>
    </xf>
    <xf numFmtId="3" fontId="44" fillId="0" borderId="15" xfId="0" applyNumberFormat="1" applyFont="1" applyBorder="1" applyAlignment="1">
      <alignment/>
    </xf>
    <xf numFmtId="208" fontId="52" fillId="0" borderId="0" xfId="61" applyNumberFormat="1" applyFont="1">
      <alignment/>
      <protection/>
    </xf>
    <xf numFmtId="208" fontId="36" fillId="0" borderId="0" xfId="61" applyNumberFormat="1" applyFont="1">
      <alignment/>
      <protection/>
    </xf>
    <xf numFmtId="208" fontId="46" fillId="0" borderId="0" xfId="61" applyNumberFormat="1" applyFont="1">
      <alignment/>
      <protection/>
    </xf>
    <xf numFmtId="208" fontId="60" fillId="24" borderId="13" xfId="61" applyNumberFormat="1" applyFont="1" applyFill="1" applyBorder="1" applyAlignment="1">
      <alignment horizontal="center" vertical="center" wrapText="1"/>
      <protection/>
    </xf>
    <xf numFmtId="208" fontId="60" fillId="0" borderId="0" xfId="61" applyNumberFormat="1" applyFont="1" applyAlignment="1">
      <alignment horizontal="center" vertical="center"/>
      <protection/>
    </xf>
    <xf numFmtId="208" fontId="61" fillId="25" borderId="10" xfId="61" applyNumberFormat="1" applyFont="1" applyFill="1" applyBorder="1" applyAlignment="1">
      <alignment horizontal="center" vertical="center"/>
      <protection/>
    </xf>
    <xf numFmtId="208" fontId="34" fillId="0" borderId="0" xfId="61" applyNumberFormat="1" applyFont="1">
      <alignment/>
      <protection/>
    </xf>
    <xf numFmtId="208" fontId="60" fillId="0" borderId="11" xfId="61" applyNumberFormat="1" applyFont="1" applyBorder="1">
      <alignment/>
      <protection/>
    </xf>
    <xf numFmtId="208" fontId="62" fillId="0" borderId="11" xfId="61" applyNumberFormat="1" applyFont="1" applyBorder="1">
      <alignment/>
      <protection/>
    </xf>
    <xf numFmtId="3" fontId="62" fillId="0" borderId="11" xfId="61" applyNumberFormat="1" applyFont="1" applyBorder="1">
      <alignment/>
      <protection/>
    </xf>
    <xf numFmtId="208" fontId="63" fillId="0" borderId="11" xfId="61" applyNumberFormat="1" applyFont="1" applyBorder="1">
      <alignment/>
      <protection/>
    </xf>
    <xf numFmtId="208" fontId="37" fillId="0" borderId="11" xfId="61" applyNumberFormat="1" applyFont="1" applyBorder="1">
      <alignment/>
      <protection/>
    </xf>
    <xf numFmtId="3" fontId="37" fillId="0" borderId="11" xfId="61" applyNumberFormat="1" applyFont="1" applyBorder="1">
      <alignment/>
      <protection/>
    </xf>
    <xf numFmtId="208" fontId="63" fillId="0" borderId="15" xfId="61" applyNumberFormat="1" applyFont="1" applyBorder="1">
      <alignment/>
      <protection/>
    </xf>
    <xf numFmtId="208" fontId="37" fillId="0" borderId="15" xfId="61" applyNumberFormat="1" applyFont="1" applyBorder="1">
      <alignment/>
      <protection/>
    </xf>
    <xf numFmtId="3" fontId="37" fillId="0" borderId="15" xfId="61" applyNumberFormat="1" applyFont="1" applyBorder="1">
      <alignment/>
      <protection/>
    </xf>
    <xf numFmtId="208" fontId="60" fillId="0" borderId="13" xfId="61" applyNumberFormat="1" applyFont="1" applyBorder="1" applyAlignment="1">
      <alignment horizontal="center"/>
      <protection/>
    </xf>
    <xf numFmtId="208" fontId="62" fillId="0" borderId="13" xfId="61" applyNumberFormat="1" applyFont="1" applyBorder="1">
      <alignment/>
      <protection/>
    </xf>
    <xf numFmtId="3" fontId="62" fillId="0" borderId="13" xfId="61" applyNumberFormat="1" applyFont="1" applyBorder="1">
      <alignment/>
      <protection/>
    </xf>
    <xf numFmtId="208" fontId="60" fillId="0" borderId="21" xfId="61" applyNumberFormat="1" applyFont="1" applyBorder="1" applyAlignment="1">
      <alignment horizontal="center"/>
      <protection/>
    </xf>
    <xf numFmtId="208" fontId="62" fillId="0" borderId="21" xfId="61" applyNumberFormat="1" applyFont="1" applyBorder="1">
      <alignment/>
      <protection/>
    </xf>
    <xf numFmtId="3" fontId="62" fillId="0" borderId="21" xfId="61" applyNumberFormat="1" applyFont="1" applyBorder="1">
      <alignment/>
      <protection/>
    </xf>
    <xf numFmtId="208" fontId="36" fillId="0" borderId="0" xfId="61" applyNumberFormat="1" applyFont="1" applyBorder="1">
      <alignment/>
      <protection/>
    </xf>
    <xf numFmtId="0" fontId="64" fillId="0" borderId="0" xfId="0" applyFont="1" applyAlignment="1">
      <alignment/>
    </xf>
    <xf numFmtId="0" fontId="54" fillId="0" borderId="10" xfId="0" applyFont="1" applyBorder="1" applyAlignment="1">
      <alignment horizontal="left"/>
    </xf>
    <xf numFmtId="3" fontId="36" fillId="0" borderId="1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2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3" fontId="36" fillId="0" borderId="11" xfId="0" applyNumberFormat="1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30" fillId="0" borderId="20" xfId="0" applyFont="1" applyBorder="1" applyAlignment="1">
      <alignment horizontal="center"/>
    </xf>
    <xf numFmtId="0" fontId="32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4" fontId="28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0" xfId="0" applyFont="1" applyAlignment="1">
      <alignment horizontal="center"/>
    </xf>
    <xf numFmtId="4" fontId="28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center"/>
    </xf>
    <xf numFmtId="4" fontId="27" fillId="0" borderId="0" xfId="0" applyNumberFormat="1" applyFont="1" applyBorder="1" applyAlignment="1">
      <alignment horizontal="center"/>
    </xf>
    <xf numFmtId="4" fontId="30" fillId="0" borderId="0" xfId="0" applyNumberFormat="1" applyFont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4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55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98" fontId="27" fillId="0" borderId="0" xfId="0" applyNumberFormat="1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3" fontId="31" fillId="0" borderId="0" xfId="0" applyNumberFormat="1" applyFont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3" fontId="44" fillId="0" borderId="12" xfId="0" applyNumberFormat="1" applyFont="1" applyBorder="1" applyAlignment="1">
      <alignment wrapText="1"/>
    </xf>
    <xf numFmtId="3" fontId="0" fillId="0" borderId="14" xfId="0" applyNumberFormat="1" applyBorder="1" applyAlignment="1">
      <alignment wrapText="1"/>
    </xf>
    <xf numFmtId="3" fontId="44" fillId="0" borderId="12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208" fontId="46" fillId="0" borderId="0" xfId="61" applyNumberFormat="1" applyFont="1" applyAlignment="1">
      <alignment horizontal="center" vertical="center"/>
      <protection/>
    </xf>
    <xf numFmtId="208" fontId="52" fillId="0" borderId="0" xfId="61" applyNumberFormat="1" applyFont="1">
      <alignment/>
      <protection/>
    </xf>
    <xf numFmtId="208" fontId="36" fillId="0" borderId="0" xfId="61" applyNumberFormat="1" applyFont="1" applyAlignment="1">
      <alignment horizontal="center" vertical="center"/>
      <protection/>
    </xf>
    <xf numFmtId="0" fontId="65" fillId="0" borderId="17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vaco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ANANH\KIMCongty\KimCTy2014\BCQT2014.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 (ct me)"/>
      <sheetName val="KQKD(CTme)"/>
      <sheetName val="BCLCGT"/>
      <sheetName val="TMBC"/>
      <sheetName val="BANGTMBCTC"/>
      <sheetName val="TGTSCD"/>
      <sheetName val="DTTCDH"/>
      <sheetName val="TGVCSH"/>
      <sheetName val="thue"/>
      <sheetName val="BC bo phan moi"/>
      <sheetName val="BC bo phan (taphop)"/>
      <sheetName val="PBKQSXKD"/>
      <sheetName val="CPSXKD"/>
      <sheetName val="CPSXKDTM"/>
      <sheetName val="CPQLDN"/>
      <sheetName val="Sheet1"/>
    </sheetNames>
    <sheetDataSet>
      <sheetData sheetId="10">
        <row r="102">
          <cell r="E1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B11" sqref="B11:E114"/>
    </sheetView>
  </sheetViews>
  <sheetFormatPr defaultColWidth="8.796875" defaultRowHeight="14.25"/>
  <cols>
    <col min="1" max="1" width="41" style="3" customWidth="1"/>
    <col min="2" max="2" width="6.5" style="3" customWidth="1"/>
    <col min="3" max="3" width="7.09765625" style="3" customWidth="1"/>
    <col min="4" max="4" width="15" style="3" customWidth="1"/>
    <col min="5" max="5" width="14.59765625" style="3" customWidth="1"/>
    <col min="6" max="6" width="14.69921875" style="3" customWidth="1"/>
    <col min="7" max="7" width="13.59765625" style="3" bestFit="1" customWidth="1"/>
    <col min="8" max="16384" width="9" style="3" customWidth="1"/>
  </cols>
  <sheetData>
    <row r="1" spans="1:5" ht="18">
      <c r="A1" s="1" t="s">
        <v>20</v>
      </c>
      <c r="B1" s="2"/>
      <c r="C1" s="2"/>
      <c r="D1" s="266" t="s">
        <v>21</v>
      </c>
      <c r="E1" s="266"/>
    </row>
    <row r="2" spans="2:5" ht="17.25" customHeight="1">
      <c r="B2" s="4"/>
      <c r="C2" s="269" t="s">
        <v>22</v>
      </c>
      <c r="D2" s="269"/>
      <c r="E2" s="269"/>
    </row>
    <row r="3" spans="1:5" ht="16.5" customHeight="1">
      <c r="A3" s="1"/>
      <c r="B3" s="4"/>
      <c r="C3" s="269"/>
      <c r="D3" s="269"/>
      <c r="E3" s="269"/>
    </row>
    <row r="4" spans="1:5" ht="10.5" customHeight="1">
      <c r="A4" s="1"/>
      <c r="B4" s="4"/>
      <c r="C4" s="5"/>
      <c r="D4" s="5"/>
      <c r="E4" s="5"/>
    </row>
    <row r="5" spans="1:5" ht="20.25" customHeight="1">
      <c r="A5" s="268" t="s">
        <v>23</v>
      </c>
      <c r="B5" s="268"/>
      <c r="C5" s="268"/>
      <c r="D5" s="268"/>
      <c r="E5" s="268"/>
    </row>
    <row r="6" spans="1:5" ht="15.75">
      <c r="A6" s="266" t="s">
        <v>24</v>
      </c>
      <c r="B6" s="266"/>
      <c r="C6" s="266"/>
      <c r="D6" s="266"/>
      <c r="E6" s="266"/>
    </row>
    <row r="7" spans="1:5" ht="15.75">
      <c r="A7" s="267" t="s">
        <v>25</v>
      </c>
      <c r="B7" s="267"/>
      <c r="C7" s="267"/>
      <c r="D7" s="267"/>
      <c r="E7" s="267"/>
    </row>
    <row r="8" spans="1:5" ht="15.75">
      <c r="A8" s="6"/>
      <c r="B8" s="6"/>
      <c r="C8" s="6"/>
      <c r="D8" s="262" t="s">
        <v>26</v>
      </c>
      <c r="E8" s="262"/>
    </row>
    <row r="9" spans="1:5" ht="15" customHeight="1">
      <c r="A9" s="263" t="s">
        <v>27</v>
      </c>
      <c r="B9" s="263" t="s">
        <v>28</v>
      </c>
      <c r="C9" s="263" t="s">
        <v>29</v>
      </c>
      <c r="D9" s="263" t="s">
        <v>30</v>
      </c>
      <c r="E9" s="263" t="s">
        <v>31</v>
      </c>
    </row>
    <row r="10" spans="1:5" s="7" customFormat="1" ht="14.25" customHeight="1">
      <c r="A10" s="264"/>
      <c r="B10" s="264"/>
      <c r="C10" s="264"/>
      <c r="D10" s="264"/>
      <c r="E10" s="265"/>
    </row>
    <row r="11" spans="1:5" ht="13.5" customHeight="1">
      <c r="A11" s="8" t="s">
        <v>32</v>
      </c>
      <c r="B11" s="9" t="s">
        <v>33</v>
      </c>
      <c r="C11" s="9"/>
      <c r="D11" s="10">
        <f>D12+D15+D18+D25+D28</f>
        <v>44952416718</v>
      </c>
      <c r="E11" s="10">
        <f>E12+E15+E18+E25+E28</f>
        <v>41628437515</v>
      </c>
    </row>
    <row r="12" spans="1:5" ht="13.5" customHeight="1">
      <c r="A12" s="11" t="s">
        <v>34</v>
      </c>
      <c r="B12" s="12" t="s">
        <v>35</v>
      </c>
      <c r="C12" s="13"/>
      <c r="D12" s="14">
        <f>SUM(D13:D14)</f>
        <v>9048806102</v>
      </c>
      <c r="E12" s="14">
        <f>SUM(E13:E14)</f>
        <v>5546328430</v>
      </c>
    </row>
    <row r="13" spans="1:5" ht="13.5" customHeight="1">
      <c r="A13" s="15" t="s">
        <v>36</v>
      </c>
      <c r="B13" s="16" t="s">
        <v>37</v>
      </c>
      <c r="C13" s="17" t="s">
        <v>38</v>
      </c>
      <c r="D13" s="18">
        <v>9048806102</v>
      </c>
      <c r="E13" s="18">
        <v>5546328430</v>
      </c>
    </row>
    <row r="14" spans="1:5" ht="13.5" customHeight="1">
      <c r="A14" s="15" t="s">
        <v>39</v>
      </c>
      <c r="B14" s="16" t="s">
        <v>40</v>
      </c>
      <c r="C14" s="17"/>
      <c r="D14" s="19"/>
      <c r="E14" s="19"/>
    </row>
    <row r="15" spans="1:5" ht="13.5" customHeight="1">
      <c r="A15" s="11" t="s">
        <v>41</v>
      </c>
      <c r="B15" s="12" t="s">
        <v>42</v>
      </c>
      <c r="C15" s="13" t="s">
        <v>43</v>
      </c>
      <c r="D15" s="14">
        <f>SUM(D16:D17)</f>
        <v>0</v>
      </c>
      <c r="E15" s="14">
        <f>SUM(E16:E17)</f>
        <v>0</v>
      </c>
    </row>
    <row r="16" spans="1:5" ht="13.5" customHeight="1">
      <c r="A16" s="15" t="s">
        <v>44</v>
      </c>
      <c r="B16" s="16" t="s">
        <v>45</v>
      </c>
      <c r="C16" s="17"/>
      <c r="D16" s="19"/>
      <c r="E16" s="19"/>
    </row>
    <row r="17" spans="1:5" ht="13.5" customHeight="1">
      <c r="A17" s="15" t="s">
        <v>46</v>
      </c>
      <c r="B17" s="16" t="s">
        <v>47</v>
      </c>
      <c r="C17" s="17"/>
      <c r="D17" s="19"/>
      <c r="E17" s="19"/>
    </row>
    <row r="18" spans="1:5" ht="13.5" customHeight="1">
      <c r="A18" s="11" t="s">
        <v>48</v>
      </c>
      <c r="B18" s="12" t="s">
        <v>49</v>
      </c>
      <c r="C18" s="13"/>
      <c r="D18" s="14">
        <f>SUM(D19:D24)</f>
        <v>21159874819</v>
      </c>
      <c r="E18" s="14">
        <f>SUM(E19:E24)</f>
        <v>23285534359</v>
      </c>
    </row>
    <row r="19" spans="1:5" ht="13.5" customHeight="1">
      <c r="A19" s="15" t="s">
        <v>50</v>
      </c>
      <c r="B19" s="16" t="s">
        <v>51</v>
      </c>
      <c r="C19" s="17"/>
      <c r="D19" s="18">
        <v>11756988813</v>
      </c>
      <c r="E19" s="18">
        <v>15553522221</v>
      </c>
    </row>
    <row r="20" spans="1:5" ht="13.5" customHeight="1">
      <c r="A20" s="15" t="s">
        <v>52</v>
      </c>
      <c r="B20" s="16" t="s">
        <v>53</v>
      </c>
      <c r="C20" s="17"/>
      <c r="D20" s="18">
        <v>4970520002</v>
      </c>
      <c r="E20" s="18">
        <v>4045720002</v>
      </c>
    </row>
    <row r="21" spans="1:5" ht="13.5" customHeight="1">
      <c r="A21" s="15" t="s">
        <v>54</v>
      </c>
      <c r="B21" s="16" t="s">
        <v>55</v>
      </c>
      <c r="C21" s="17"/>
      <c r="D21" s="18">
        <v>0</v>
      </c>
      <c r="E21" s="19"/>
    </row>
    <row r="22" spans="1:5" ht="13.5" customHeight="1">
      <c r="A22" s="15" t="s">
        <v>56</v>
      </c>
      <c r="B22" s="16" t="s">
        <v>57</v>
      </c>
      <c r="C22" s="17"/>
      <c r="D22" s="18">
        <v>0</v>
      </c>
      <c r="E22" s="19"/>
    </row>
    <row r="23" spans="1:5" ht="13.5" customHeight="1">
      <c r="A23" s="15" t="s">
        <v>58</v>
      </c>
      <c r="B23" s="17">
        <v>135</v>
      </c>
      <c r="C23" s="17" t="s">
        <v>59</v>
      </c>
      <c r="D23" s="18">
        <v>4432366004</v>
      </c>
      <c r="E23" s="18">
        <v>3686292136</v>
      </c>
    </row>
    <row r="24" spans="1:5" ht="13.5" customHeight="1">
      <c r="A24" s="15" t="s">
        <v>60</v>
      </c>
      <c r="B24" s="16" t="s">
        <v>61</v>
      </c>
      <c r="C24" s="17"/>
      <c r="D24" s="19"/>
      <c r="E24" s="20">
        <v>0</v>
      </c>
    </row>
    <row r="25" spans="1:5" ht="13.5" customHeight="1">
      <c r="A25" s="11" t="s">
        <v>62</v>
      </c>
      <c r="B25" s="12" t="s">
        <v>63</v>
      </c>
      <c r="C25" s="13"/>
      <c r="D25" s="14">
        <f>+D26+D27</f>
        <v>12450947157</v>
      </c>
      <c r="E25" s="14">
        <f>+E26+E27</f>
        <v>11579811180</v>
      </c>
    </row>
    <row r="26" spans="1:5" ht="13.5" customHeight="1">
      <c r="A26" s="15" t="s">
        <v>64</v>
      </c>
      <c r="B26" s="16" t="s">
        <v>65</v>
      </c>
      <c r="C26" s="17" t="s">
        <v>66</v>
      </c>
      <c r="D26" s="18">
        <v>12450947157</v>
      </c>
      <c r="E26" s="18">
        <v>11579811180</v>
      </c>
    </row>
    <row r="27" spans="1:5" ht="13.5" customHeight="1">
      <c r="A27" s="15" t="s">
        <v>67</v>
      </c>
      <c r="B27" s="16" t="s">
        <v>68</v>
      </c>
      <c r="C27" s="17"/>
      <c r="D27" s="19"/>
      <c r="E27" s="19"/>
    </row>
    <row r="28" spans="1:5" ht="13.5" customHeight="1">
      <c r="A28" s="11" t="s">
        <v>69</v>
      </c>
      <c r="B28" s="12" t="s">
        <v>70</v>
      </c>
      <c r="C28" s="13"/>
      <c r="D28" s="14">
        <f>SUM(D29:D32)</f>
        <v>2292788640</v>
      </c>
      <c r="E28" s="14">
        <f>SUM(E29:E32)</f>
        <v>1216763546</v>
      </c>
    </row>
    <row r="29" spans="1:5" ht="13.5" customHeight="1">
      <c r="A29" s="15" t="s">
        <v>71</v>
      </c>
      <c r="B29" s="16" t="s">
        <v>72</v>
      </c>
      <c r="C29" s="17"/>
      <c r="D29" s="19">
        <v>166600500</v>
      </c>
      <c r="E29" s="19"/>
    </row>
    <row r="30" spans="1:5" ht="13.5" customHeight="1">
      <c r="A30" s="15" t="s">
        <v>73</v>
      </c>
      <c r="B30" s="16" t="s">
        <v>74</v>
      </c>
      <c r="C30" s="17"/>
      <c r="D30" s="18"/>
      <c r="E30" s="18"/>
    </row>
    <row r="31" spans="1:5" ht="13.5" customHeight="1">
      <c r="A31" s="15" t="s">
        <v>75</v>
      </c>
      <c r="B31" s="17">
        <v>154</v>
      </c>
      <c r="C31" s="17" t="s">
        <v>76</v>
      </c>
      <c r="D31" s="18">
        <v>1622336640</v>
      </c>
      <c r="E31" s="18">
        <v>907012046</v>
      </c>
    </row>
    <row r="32" spans="1:5" ht="13.5" customHeight="1">
      <c r="A32" s="15" t="s">
        <v>77</v>
      </c>
      <c r="B32" s="16" t="s">
        <v>78</v>
      </c>
      <c r="C32" s="17" t="s">
        <v>79</v>
      </c>
      <c r="D32" s="18">
        <v>503851500</v>
      </c>
      <c r="E32" s="18">
        <v>309751500</v>
      </c>
    </row>
    <row r="33" spans="1:5" ht="13.5" customHeight="1">
      <c r="A33" s="11" t="s">
        <v>80</v>
      </c>
      <c r="B33" s="12" t="s">
        <v>81</v>
      </c>
      <c r="C33" s="13"/>
      <c r="D33" s="14">
        <f>D34+D40+D54+D59</f>
        <v>71631373715</v>
      </c>
      <c r="E33" s="14">
        <f>E34+E40+E54+E59</f>
        <v>73943639798</v>
      </c>
    </row>
    <row r="34" spans="1:5" ht="13.5" customHeight="1">
      <c r="A34" s="11" t="s">
        <v>82</v>
      </c>
      <c r="B34" s="12" t="s">
        <v>83</v>
      </c>
      <c r="C34" s="17"/>
      <c r="D34" s="14">
        <f>SUM(D35:D39)</f>
        <v>0</v>
      </c>
      <c r="E34" s="14">
        <f>SUM(E35:E39)</f>
        <v>0</v>
      </c>
    </row>
    <row r="35" spans="1:5" ht="13.5" customHeight="1">
      <c r="A35" s="15" t="s">
        <v>84</v>
      </c>
      <c r="B35" s="16" t="s">
        <v>85</v>
      </c>
      <c r="C35" s="17"/>
      <c r="D35" s="19"/>
      <c r="E35" s="19"/>
    </row>
    <row r="36" spans="1:5" ht="13.5" customHeight="1">
      <c r="A36" s="15" t="s">
        <v>86</v>
      </c>
      <c r="B36" s="17">
        <v>212</v>
      </c>
      <c r="C36" s="17"/>
      <c r="D36" s="19"/>
      <c r="E36" s="19"/>
    </row>
    <row r="37" spans="1:5" ht="13.5" customHeight="1">
      <c r="A37" s="15" t="s">
        <v>87</v>
      </c>
      <c r="B37" s="17">
        <v>213</v>
      </c>
      <c r="C37" s="17"/>
      <c r="D37" s="19"/>
      <c r="E37" s="19"/>
    </row>
    <row r="38" spans="1:5" ht="13.5" customHeight="1">
      <c r="A38" s="15" t="s">
        <v>88</v>
      </c>
      <c r="B38" s="17">
        <v>218</v>
      </c>
      <c r="C38" s="17" t="s">
        <v>89</v>
      </c>
      <c r="D38" s="19">
        <v>42701000</v>
      </c>
      <c r="E38" s="19">
        <v>42701000</v>
      </c>
    </row>
    <row r="39" spans="1:5" ht="13.5" customHeight="1">
      <c r="A39" s="15" t="s">
        <v>90</v>
      </c>
      <c r="B39" s="16" t="s">
        <v>91</v>
      </c>
      <c r="C39" s="17"/>
      <c r="D39" s="19">
        <v>-42701000</v>
      </c>
      <c r="E39" s="19">
        <v>-42701000</v>
      </c>
    </row>
    <row r="40" spans="1:5" ht="13.5" customHeight="1">
      <c r="A40" s="11" t="s">
        <v>92</v>
      </c>
      <c r="B40" s="12" t="s">
        <v>93</v>
      </c>
      <c r="C40" s="13"/>
      <c r="D40" s="14">
        <f>D41+D44+D47+D50</f>
        <v>54673489315</v>
      </c>
      <c r="E40" s="14">
        <f>E41+E44+E47+E50</f>
        <v>55863296489</v>
      </c>
    </row>
    <row r="41" spans="1:5" ht="13.5" customHeight="1">
      <c r="A41" s="15" t="s">
        <v>94</v>
      </c>
      <c r="B41" s="16" t="s">
        <v>95</v>
      </c>
      <c r="C41" s="17" t="s">
        <v>96</v>
      </c>
      <c r="D41" s="14">
        <f>+D42+D43</f>
        <v>52540463706</v>
      </c>
      <c r="E41" s="14">
        <f>+E42+E43</f>
        <v>54716057299</v>
      </c>
    </row>
    <row r="42" spans="1:5" ht="13.5" customHeight="1">
      <c r="A42" s="15" t="s">
        <v>97</v>
      </c>
      <c r="B42" s="16" t="s">
        <v>98</v>
      </c>
      <c r="C42" s="17"/>
      <c r="D42" s="18">
        <v>96382462459</v>
      </c>
      <c r="E42" s="19">
        <v>97535263977</v>
      </c>
    </row>
    <row r="43" spans="1:5" ht="13.5" customHeight="1">
      <c r="A43" s="15" t="s">
        <v>99</v>
      </c>
      <c r="B43" s="16" t="s">
        <v>100</v>
      </c>
      <c r="C43" s="17"/>
      <c r="D43" s="19">
        <v>-43841998753</v>
      </c>
      <c r="E43" s="19">
        <v>-42819206678</v>
      </c>
    </row>
    <row r="44" spans="1:5" ht="13.5" customHeight="1">
      <c r="A44" s="15" t="s">
        <v>101</v>
      </c>
      <c r="B44" s="16" t="s">
        <v>102</v>
      </c>
      <c r="C44" s="17" t="s">
        <v>103</v>
      </c>
      <c r="D44" s="21">
        <v>0</v>
      </c>
      <c r="E44" s="21">
        <v>0</v>
      </c>
    </row>
    <row r="45" spans="1:5" ht="13.5" customHeight="1">
      <c r="A45" s="15" t="s">
        <v>97</v>
      </c>
      <c r="B45" s="16" t="s">
        <v>104</v>
      </c>
      <c r="C45" s="17"/>
      <c r="D45" s="19"/>
      <c r="E45" s="19"/>
    </row>
    <row r="46" spans="1:5" ht="13.5" customHeight="1">
      <c r="A46" s="15" t="s">
        <v>99</v>
      </c>
      <c r="B46" s="16" t="s">
        <v>105</v>
      </c>
      <c r="C46" s="17"/>
      <c r="D46" s="19"/>
      <c r="E46" s="19"/>
    </row>
    <row r="47" spans="1:5" ht="13.5" customHeight="1">
      <c r="A47" s="15" t="s">
        <v>106</v>
      </c>
      <c r="B47" s="16" t="s">
        <v>107</v>
      </c>
      <c r="C47" s="17" t="s">
        <v>108</v>
      </c>
      <c r="D47" s="14">
        <v>0</v>
      </c>
      <c r="E47" s="14">
        <v>0</v>
      </c>
    </row>
    <row r="48" spans="1:5" ht="13.5" customHeight="1">
      <c r="A48" s="15" t="s">
        <v>97</v>
      </c>
      <c r="B48" s="16" t="s">
        <v>109</v>
      </c>
      <c r="C48" s="17"/>
      <c r="D48" s="19"/>
      <c r="E48" s="19"/>
    </row>
    <row r="49" spans="1:5" ht="13.5" customHeight="1">
      <c r="A49" s="15" t="s">
        <v>99</v>
      </c>
      <c r="B49" s="16" t="s">
        <v>110</v>
      </c>
      <c r="C49" s="17"/>
      <c r="D49" s="19"/>
      <c r="E49" s="19"/>
    </row>
    <row r="50" spans="1:5" ht="13.5" customHeight="1">
      <c r="A50" s="15" t="s">
        <v>111</v>
      </c>
      <c r="B50" s="16" t="s">
        <v>112</v>
      </c>
      <c r="C50" s="17" t="s">
        <v>113</v>
      </c>
      <c r="D50" s="18">
        <v>2133025609</v>
      </c>
      <c r="E50" s="18">
        <v>1147239190</v>
      </c>
    </row>
    <row r="51" spans="1:5" ht="13.5" customHeight="1">
      <c r="A51" s="11" t="s">
        <v>114</v>
      </c>
      <c r="B51" s="12" t="s">
        <v>115</v>
      </c>
      <c r="C51" s="13" t="s">
        <v>116</v>
      </c>
      <c r="D51" s="14">
        <v>0</v>
      </c>
      <c r="E51" s="14">
        <v>0</v>
      </c>
    </row>
    <row r="52" spans="1:5" ht="13.5" customHeight="1">
      <c r="A52" s="15" t="s">
        <v>117</v>
      </c>
      <c r="B52" s="16" t="s">
        <v>118</v>
      </c>
      <c r="C52" s="17"/>
      <c r="D52" s="19"/>
      <c r="E52" s="19"/>
    </row>
    <row r="53" spans="1:5" ht="13.5" customHeight="1">
      <c r="A53" s="15" t="s">
        <v>119</v>
      </c>
      <c r="B53" s="16" t="s">
        <v>120</v>
      </c>
      <c r="C53" s="17"/>
      <c r="D53" s="19"/>
      <c r="E53" s="19"/>
    </row>
    <row r="54" spans="1:5" ht="13.5" customHeight="1">
      <c r="A54" s="11" t="s">
        <v>121</v>
      </c>
      <c r="B54" s="12" t="s">
        <v>122</v>
      </c>
      <c r="C54" s="13"/>
      <c r="D54" s="14">
        <f>SUM(D55:D58)</f>
        <v>9491378204</v>
      </c>
      <c r="E54" s="14">
        <f>SUM(E55:E58)</f>
        <v>9491378204</v>
      </c>
    </row>
    <row r="55" spans="1:5" ht="13.5" customHeight="1">
      <c r="A55" s="15" t="s">
        <v>123</v>
      </c>
      <c r="B55" s="16" t="s">
        <v>124</v>
      </c>
      <c r="C55" s="17"/>
      <c r="D55" s="18">
        <v>5000000000</v>
      </c>
      <c r="E55" s="18">
        <v>5000000000</v>
      </c>
    </row>
    <row r="56" spans="1:5" ht="13.5" customHeight="1">
      <c r="A56" s="15" t="s">
        <v>125</v>
      </c>
      <c r="B56" s="16" t="s">
        <v>126</v>
      </c>
      <c r="C56" s="17"/>
      <c r="D56" s="18">
        <v>4657000000</v>
      </c>
      <c r="E56" s="18">
        <v>4657000000</v>
      </c>
    </row>
    <row r="57" spans="1:5" ht="13.5" customHeight="1">
      <c r="A57" s="15" t="s">
        <v>127</v>
      </c>
      <c r="B57" s="16" t="s">
        <v>128</v>
      </c>
      <c r="C57" s="17" t="s">
        <v>129</v>
      </c>
      <c r="D57" s="18"/>
      <c r="E57" s="18"/>
    </row>
    <row r="58" spans="1:5" ht="13.5" customHeight="1">
      <c r="A58" s="15" t="s">
        <v>130</v>
      </c>
      <c r="B58" s="16" t="s">
        <v>131</v>
      </c>
      <c r="C58" s="17"/>
      <c r="D58" s="19">
        <v>-165621796</v>
      </c>
      <c r="E58" s="19">
        <v>-165621796</v>
      </c>
    </row>
    <row r="59" spans="1:5" ht="13.5" customHeight="1">
      <c r="A59" s="11" t="s">
        <v>132</v>
      </c>
      <c r="B59" s="12" t="s">
        <v>133</v>
      </c>
      <c r="C59" s="13"/>
      <c r="D59" s="14">
        <f>SUM(D60:D63)</f>
        <v>7466506196</v>
      </c>
      <c r="E59" s="14">
        <f>SUM(E60:E63)</f>
        <v>8588965105</v>
      </c>
    </row>
    <row r="60" spans="1:5" ht="13.5" customHeight="1">
      <c r="A60" s="15" t="s">
        <v>134</v>
      </c>
      <c r="B60" s="16" t="s">
        <v>135</v>
      </c>
      <c r="C60" s="17" t="s">
        <v>136</v>
      </c>
      <c r="D60" s="18">
        <v>7459006196</v>
      </c>
      <c r="E60" s="18">
        <v>8581465105</v>
      </c>
    </row>
    <row r="61" spans="1:5" ht="13.5" customHeight="1">
      <c r="A61" s="15" t="s">
        <v>137</v>
      </c>
      <c r="B61" s="16" t="s">
        <v>138</v>
      </c>
      <c r="C61" s="17" t="s">
        <v>139</v>
      </c>
      <c r="D61" s="18"/>
      <c r="E61" s="18"/>
    </row>
    <row r="62" spans="1:5" ht="13.5" customHeight="1">
      <c r="A62" s="15" t="s">
        <v>140</v>
      </c>
      <c r="B62" s="16" t="s">
        <v>141</v>
      </c>
      <c r="C62" s="17"/>
      <c r="D62" s="18">
        <v>7500000</v>
      </c>
      <c r="E62" s="18">
        <v>7500000</v>
      </c>
    </row>
    <row r="63" spans="1:5" ht="13.5" customHeight="1">
      <c r="A63" s="22" t="s">
        <v>142</v>
      </c>
      <c r="B63" s="23">
        <v>269</v>
      </c>
      <c r="C63" s="23"/>
      <c r="D63" s="19"/>
      <c r="E63" s="19"/>
    </row>
    <row r="64" spans="1:5" ht="13.5" customHeight="1">
      <c r="A64" s="24" t="s">
        <v>143</v>
      </c>
      <c r="B64" s="12" t="s">
        <v>144</v>
      </c>
      <c r="C64" s="13"/>
      <c r="D64" s="14">
        <f>+D33+D11</f>
        <v>116583790433</v>
      </c>
      <c r="E64" s="14">
        <f>+E33+E11</f>
        <v>115572077313</v>
      </c>
    </row>
    <row r="65" spans="1:5" ht="13.5" customHeight="1">
      <c r="A65" s="24" t="s">
        <v>145</v>
      </c>
      <c r="B65" s="12" t="s">
        <v>146</v>
      </c>
      <c r="C65" s="17"/>
      <c r="D65" s="19"/>
      <c r="E65" s="19"/>
    </row>
    <row r="66" spans="1:5" ht="13.5" customHeight="1">
      <c r="A66" s="11" t="s">
        <v>147</v>
      </c>
      <c r="B66" s="12" t="s">
        <v>148</v>
      </c>
      <c r="C66" s="13"/>
      <c r="D66" s="14">
        <f>D67+D79</f>
        <v>35709159433</v>
      </c>
      <c r="E66" s="14">
        <f>E67+E79</f>
        <v>34537966749</v>
      </c>
    </row>
    <row r="67" spans="1:5" ht="13.5" customHeight="1">
      <c r="A67" s="11" t="s">
        <v>149</v>
      </c>
      <c r="B67" s="12" t="s">
        <v>150</v>
      </c>
      <c r="C67" s="13"/>
      <c r="D67" s="14">
        <f>SUM(D68:D78)</f>
        <v>35606419433</v>
      </c>
      <c r="E67" s="14">
        <f>SUM(E68:E78)</f>
        <v>34485226749</v>
      </c>
    </row>
    <row r="68" spans="1:5" ht="13.5" customHeight="1">
      <c r="A68" s="15" t="s">
        <v>151</v>
      </c>
      <c r="B68" s="16" t="s">
        <v>152</v>
      </c>
      <c r="C68" s="17" t="s">
        <v>153</v>
      </c>
      <c r="D68" s="18">
        <v>3000000000</v>
      </c>
      <c r="E68" s="18">
        <v>3000000000</v>
      </c>
    </row>
    <row r="69" spans="1:5" ht="13.5" customHeight="1">
      <c r="A69" s="15" t="s">
        <v>154</v>
      </c>
      <c r="B69" s="16" t="s">
        <v>155</v>
      </c>
      <c r="C69" s="17"/>
      <c r="D69" s="18">
        <v>15417534488</v>
      </c>
      <c r="E69" s="18">
        <v>16075771426</v>
      </c>
    </row>
    <row r="70" spans="1:5" ht="13.5" customHeight="1">
      <c r="A70" s="15" t="s">
        <v>156</v>
      </c>
      <c r="B70" s="16" t="s">
        <v>157</v>
      </c>
      <c r="C70" s="17"/>
      <c r="D70" s="18">
        <v>13012282595</v>
      </c>
      <c r="E70" s="18">
        <v>11568129067</v>
      </c>
    </row>
    <row r="71" spans="1:5" ht="13.5" customHeight="1">
      <c r="A71" s="15" t="s">
        <v>158</v>
      </c>
      <c r="B71" s="16" t="s">
        <v>159</v>
      </c>
      <c r="C71" s="17" t="s">
        <v>160</v>
      </c>
      <c r="D71" s="18">
        <v>628551203</v>
      </c>
      <c r="E71" s="18">
        <v>699192056</v>
      </c>
    </row>
    <row r="72" spans="1:5" ht="13.5" customHeight="1">
      <c r="A72" s="15" t="s">
        <v>161</v>
      </c>
      <c r="B72" s="16" t="s">
        <v>162</v>
      </c>
      <c r="C72" s="17"/>
      <c r="D72" s="18">
        <v>2067125368</v>
      </c>
      <c r="E72" s="18">
        <v>1261386220</v>
      </c>
    </row>
    <row r="73" spans="1:5" ht="13.5" customHeight="1">
      <c r="A73" s="15" t="s">
        <v>163</v>
      </c>
      <c r="B73" s="16" t="s">
        <v>164</v>
      </c>
      <c r="C73" s="17" t="s">
        <v>165</v>
      </c>
      <c r="D73" s="18">
        <v>240000000</v>
      </c>
      <c r="E73" s="18">
        <v>182444282</v>
      </c>
    </row>
    <row r="74" spans="1:5" ht="13.5" customHeight="1">
      <c r="A74" s="15" t="s">
        <v>166</v>
      </c>
      <c r="B74" s="16" t="s">
        <v>167</v>
      </c>
      <c r="C74" s="17"/>
      <c r="D74" s="18"/>
      <c r="E74" s="18"/>
    </row>
    <row r="75" spans="1:5" ht="13.5" customHeight="1">
      <c r="A75" s="15" t="s">
        <v>168</v>
      </c>
      <c r="B75" s="16" t="s">
        <v>169</v>
      </c>
      <c r="C75" s="17"/>
      <c r="D75" s="18"/>
      <c r="E75" s="18"/>
    </row>
    <row r="76" spans="1:5" ht="13.5" customHeight="1">
      <c r="A76" s="15" t="s">
        <v>170</v>
      </c>
      <c r="B76" s="16" t="s">
        <v>171</v>
      </c>
      <c r="C76" s="17" t="s">
        <v>172</v>
      </c>
      <c r="D76" s="18">
        <v>764036080</v>
      </c>
      <c r="E76" s="18">
        <v>1086681199</v>
      </c>
    </row>
    <row r="77" spans="1:5" ht="13.5" customHeight="1">
      <c r="A77" s="15" t="s">
        <v>173</v>
      </c>
      <c r="B77" s="17">
        <v>320</v>
      </c>
      <c r="C77" s="17"/>
      <c r="D77" s="18"/>
      <c r="E77" s="18"/>
    </row>
    <row r="78" spans="1:5" ht="13.5" customHeight="1">
      <c r="A78" s="15" t="s">
        <v>174</v>
      </c>
      <c r="B78" s="17">
        <v>323</v>
      </c>
      <c r="C78" s="17"/>
      <c r="D78" s="18">
        <v>476889699</v>
      </c>
      <c r="E78" s="18">
        <v>611622499</v>
      </c>
    </row>
    <row r="79" spans="1:5" ht="13.5" customHeight="1">
      <c r="A79" s="11" t="s">
        <v>175</v>
      </c>
      <c r="B79" s="13">
        <v>330</v>
      </c>
      <c r="C79" s="13"/>
      <c r="D79" s="14">
        <f>SUM(D80:D87)</f>
        <v>102740000</v>
      </c>
      <c r="E79" s="14">
        <f>SUM(E80:E87)</f>
        <v>52740000</v>
      </c>
    </row>
    <row r="80" spans="1:5" ht="13.5" customHeight="1">
      <c r="A80" s="15" t="s">
        <v>176</v>
      </c>
      <c r="B80" s="17">
        <v>331</v>
      </c>
      <c r="C80" s="17"/>
      <c r="D80" s="19"/>
      <c r="E80" s="19"/>
    </row>
    <row r="81" spans="1:5" ht="13.5" customHeight="1">
      <c r="A81" s="15" t="s">
        <v>177</v>
      </c>
      <c r="B81" s="17">
        <v>332</v>
      </c>
      <c r="C81" s="17" t="s">
        <v>178</v>
      </c>
      <c r="D81" s="19"/>
      <c r="E81" s="19"/>
    </row>
    <row r="82" spans="1:5" ht="13.5" customHeight="1">
      <c r="A82" s="15" t="s">
        <v>179</v>
      </c>
      <c r="B82" s="17">
        <v>333</v>
      </c>
      <c r="C82" s="17"/>
      <c r="D82" s="19">
        <v>102740000</v>
      </c>
      <c r="E82" s="19">
        <v>52740000</v>
      </c>
    </row>
    <row r="83" spans="1:5" ht="13.5" customHeight="1">
      <c r="A83" s="15" t="s">
        <v>180</v>
      </c>
      <c r="B83" s="17">
        <v>334</v>
      </c>
      <c r="C83" s="17" t="s">
        <v>181</v>
      </c>
      <c r="D83" s="18"/>
      <c r="E83" s="18"/>
    </row>
    <row r="84" spans="1:5" ht="13.5" customHeight="1">
      <c r="A84" s="15" t="s">
        <v>182</v>
      </c>
      <c r="B84" s="17">
        <v>335</v>
      </c>
      <c r="C84" s="17" t="s">
        <v>139</v>
      </c>
      <c r="D84" s="18"/>
      <c r="E84" s="18"/>
    </row>
    <row r="85" spans="1:5" ht="13.5" customHeight="1">
      <c r="A85" s="15" t="s">
        <v>183</v>
      </c>
      <c r="B85" s="17">
        <v>336</v>
      </c>
      <c r="C85" s="17"/>
      <c r="D85" s="18"/>
      <c r="E85" s="18"/>
    </row>
    <row r="86" spans="1:5" ht="13.5" customHeight="1">
      <c r="A86" s="15" t="s">
        <v>184</v>
      </c>
      <c r="B86" s="17">
        <v>337</v>
      </c>
      <c r="C86" s="17"/>
      <c r="D86" s="19"/>
      <c r="E86" s="19"/>
    </row>
    <row r="87" spans="1:5" ht="13.5" customHeight="1">
      <c r="A87" s="15" t="s">
        <v>185</v>
      </c>
      <c r="B87" s="17">
        <v>338</v>
      </c>
      <c r="C87" s="17"/>
      <c r="D87" s="19"/>
      <c r="E87" s="19"/>
    </row>
    <row r="88" spans="1:5" ht="13.5" customHeight="1">
      <c r="A88" s="15" t="s">
        <v>186</v>
      </c>
      <c r="B88" s="17">
        <v>339</v>
      </c>
      <c r="C88" s="17"/>
      <c r="D88" s="19"/>
      <c r="E88" s="19"/>
    </row>
    <row r="89" spans="1:5" ht="13.5" customHeight="1">
      <c r="A89" s="15" t="s">
        <v>187</v>
      </c>
      <c r="B89" s="17">
        <v>340</v>
      </c>
      <c r="C89" s="17"/>
      <c r="D89" s="19"/>
      <c r="E89" s="19"/>
    </row>
    <row r="90" spans="1:5" ht="13.5" customHeight="1">
      <c r="A90" s="11" t="s">
        <v>188</v>
      </c>
      <c r="B90" s="12" t="s">
        <v>189</v>
      </c>
      <c r="C90" s="13"/>
      <c r="D90" s="14">
        <f>D91+D104</f>
        <v>80874631000</v>
      </c>
      <c r="E90" s="14">
        <f>E91+E104</f>
        <v>81034110564</v>
      </c>
    </row>
    <row r="91" spans="1:5" ht="13.5" customHeight="1">
      <c r="A91" s="11" t="s">
        <v>190</v>
      </c>
      <c r="B91" s="12" t="s">
        <v>191</v>
      </c>
      <c r="C91" s="13" t="s">
        <v>192</v>
      </c>
      <c r="D91" s="14">
        <f>SUM(D92:D102)</f>
        <v>80874631000</v>
      </c>
      <c r="E91" s="14">
        <f>SUM(E92:E102)</f>
        <v>81034110564</v>
      </c>
    </row>
    <row r="92" spans="1:5" ht="13.5" customHeight="1">
      <c r="A92" s="15" t="s">
        <v>193</v>
      </c>
      <c r="B92" s="16" t="s">
        <v>194</v>
      </c>
      <c r="C92" s="17"/>
      <c r="D92" s="18">
        <v>55680000000</v>
      </c>
      <c r="E92" s="18">
        <v>55680000000</v>
      </c>
    </row>
    <row r="93" spans="1:5" ht="13.5" customHeight="1">
      <c r="A93" s="15" t="s">
        <v>195</v>
      </c>
      <c r="B93" s="16" t="s">
        <v>196</v>
      </c>
      <c r="C93" s="17"/>
      <c r="D93" s="18">
        <v>6024502460</v>
      </c>
      <c r="E93" s="18">
        <v>6024502460</v>
      </c>
    </row>
    <row r="94" spans="1:5" ht="13.5" customHeight="1">
      <c r="A94" s="15" t="s">
        <v>197</v>
      </c>
      <c r="B94" s="16" t="s">
        <v>198</v>
      </c>
      <c r="C94" s="17"/>
      <c r="D94" s="18"/>
      <c r="E94" s="19"/>
    </row>
    <row r="95" spans="1:5" ht="13.5" customHeight="1">
      <c r="A95" s="15" t="s">
        <v>199</v>
      </c>
      <c r="B95" s="16" t="s">
        <v>200</v>
      </c>
      <c r="C95" s="17"/>
      <c r="D95" s="18"/>
      <c r="E95" s="19"/>
    </row>
    <row r="96" spans="1:5" ht="13.5" customHeight="1">
      <c r="A96" s="15" t="s">
        <v>201</v>
      </c>
      <c r="B96" s="16" t="s">
        <v>202</v>
      </c>
      <c r="C96" s="17"/>
      <c r="D96" s="18"/>
      <c r="E96" s="19"/>
    </row>
    <row r="97" spans="1:5" ht="13.5" customHeight="1">
      <c r="A97" s="15" t="s">
        <v>203</v>
      </c>
      <c r="B97" s="16" t="s">
        <v>204</v>
      </c>
      <c r="C97" s="17"/>
      <c r="D97" s="18"/>
      <c r="E97" s="19"/>
    </row>
    <row r="98" spans="1:5" ht="13.5" customHeight="1">
      <c r="A98" s="15" t="s">
        <v>205</v>
      </c>
      <c r="B98" s="16" t="s">
        <v>206</v>
      </c>
      <c r="C98" s="17"/>
      <c r="D98" s="18">
        <v>15013122301</v>
      </c>
      <c r="E98" s="18">
        <v>15013122301</v>
      </c>
    </row>
    <row r="99" spans="1:5" ht="13.5" customHeight="1">
      <c r="A99" s="15" t="s">
        <v>207</v>
      </c>
      <c r="B99" s="16" t="s">
        <v>208</v>
      </c>
      <c r="C99" s="17"/>
      <c r="D99" s="18">
        <v>3684066865</v>
      </c>
      <c r="E99" s="18">
        <v>3684066865</v>
      </c>
    </row>
    <row r="100" spans="1:5" ht="13.5" customHeight="1">
      <c r="A100" s="15" t="s">
        <v>209</v>
      </c>
      <c r="B100" s="16" t="s">
        <v>210</v>
      </c>
      <c r="C100" s="17"/>
      <c r="D100" s="18"/>
      <c r="E100" s="18"/>
    </row>
    <row r="101" spans="1:5" ht="13.5" customHeight="1">
      <c r="A101" s="15" t="s">
        <v>211</v>
      </c>
      <c r="B101" s="16" t="s">
        <v>212</v>
      </c>
      <c r="C101" s="17"/>
      <c r="D101" s="18">
        <v>472939374</v>
      </c>
      <c r="E101" s="18">
        <v>632418938</v>
      </c>
    </row>
    <row r="102" spans="1:5" ht="13.5" customHeight="1">
      <c r="A102" s="15" t="s">
        <v>213</v>
      </c>
      <c r="B102" s="16" t="s">
        <v>214</v>
      </c>
      <c r="C102" s="17"/>
      <c r="D102" s="19">
        <v>0</v>
      </c>
      <c r="E102" s="19"/>
    </row>
    <row r="103" spans="1:5" ht="13.5" customHeight="1">
      <c r="A103" s="15" t="s">
        <v>215</v>
      </c>
      <c r="B103" s="17">
        <v>422</v>
      </c>
      <c r="C103" s="17"/>
      <c r="D103" s="19"/>
      <c r="E103" s="19"/>
    </row>
    <row r="104" spans="1:5" ht="13.5" customHeight="1">
      <c r="A104" s="11" t="s">
        <v>216</v>
      </c>
      <c r="B104" s="13">
        <v>430</v>
      </c>
      <c r="C104" s="13"/>
      <c r="D104" s="14">
        <v>0</v>
      </c>
      <c r="E104" s="14">
        <v>0</v>
      </c>
    </row>
    <row r="105" spans="1:5" ht="13.5" customHeight="1">
      <c r="A105" s="15" t="s">
        <v>217</v>
      </c>
      <c r="B105" s="17">
        <v>432</v>
      </c>
      <c r="C105" s="17" t="s">
        <v>218</v>
      </c>
      <c r="D105" s="19"/>
      <c r="E105" s="19"/>
    </row>
    <row r="106" spans="1:5" ht="13.5" customHeight="1">
      <c r="A106" s="15" t="s">
        <v>219</v>
      </c>
      <c r="B106" s="17">
        <v>433</v>
      </c>
      <c r="C106" s="17"/>
      <c r="D106" s="19"/>
      <c r="E106" s="19"/>
    </row>
    <row r="107" spans="1:5" ht="13.5" customHeight="1">
      <c r="A107" s="22" t="s">
        <v>220</v>
      </c>
      <c r="B107" s="25"/>
      <c r="C107" s="25"/>
      <c r="D107" s="26"/>
      <c r="E107" s="26"/>
    </row>
    <row r="108" spans="1:7" ht="13.5" customHeight="1">
      <c r="A108" s="24" t="s">
        <v>221</v>
      </c>
      <c r="B108" s="13">
        <v>440</v>
      </c>
      <c r="C108" s="13"/>
      <c r="D108" s="27">
        <f>+D90+D66</f>
        <v>116583790433</v>
      </c>
      <c r="E108" s="27">
        <f>+E90+E66</f>
        <v>115572077313</v>
      </c>
      <c r="F108" s="28">
        <f>+D108-D64</f>
        <v>0</v>
      </c>
      <c r="G108" s="28">
        <f>+E108-E64</f>
        <v>0</v>
      </c>
    </row>
    <row r="109" spans="1:5" ht="13.5" customHeight="1">
      <c r="A109" s="29" t="s">
        <v>222</v>
      </c>
      <c r="B109" s="30"/>
      <c r="C109" s="31"/>
      <c r="D109" s="32"/>
      <c r="E109" s="32"/>
    </row>
    <row r="110" spans="1:5" ht="12" customHeight="1">
      <c r="A110" s="33" t="s">
        <v>223</v>
      </c>
      <c r="B110" s="34">
        <v>24</v>
      </c>
      <c r="C110" s="35"/>
      <c r="D110" s="36"/>
      <c r="E110" s="36"/>
    </row>
    <row r="111" spans="1:5" ht="12" customHeight="1">
      <c r="A111" s="15" t="s">
        <v>224</v>
      </c>
      <c r="B111" s="37" t="s">
        <v>146</v>
      </c>
      <c r="C111" s="38"/>
      <c r="D111" s="19">
        <v>128070000</v>
      </c>
      <c r="E111" s="19">
        <v>52740000</v>
      </c>
    </row>
    <row r="112" spans="1:5" ht="12" customHeight="1">
      <c r="A112" s="15" t="s">
        <v>225</v>
      </c>
      <c r="B112" s="39"/>
      <c r="C112" s="38"/>
      <c r="D112" s="19">
        <v>218310000</v>
      </c>
      <c r="E112" s="19">
        <v>222580000</v>
      </c>
    </row>
    <row r="113" spans="1:5" ht="12" customHeight="1">
      <c r="A113" s="15" t="s">
        <v>226</v>
      </c>
      <c r="B113" s="37" t="s">
        <v>146</v>
      </c>
      <c r="C113" s="38"/>
      <c r="D113" s="40"/>
      <c r="E113" s="40"/>
    </row>
    <row r="114" spans="1:5" ht="12" customHeight="1">
      <c r="A114" s="29"/>
      <c r="B114" s="41" t="s">
        <v>146</v>
      </c>
      <c r="C114" s="32"/>
      <c r="D114" s="32"/>
      <c r="E114" s="32"/>
    </row>
    <row r="115" spans="1:5" ht="15">
      <c r="A115"/>
      <c r="B115" s="270" t="s">
        <v>227</v>
      </c>
      <c r="C115" s="270"/>
      <c r="D115" s="270"/>
      <c r="E115" s="270"/>
    </row>
    <row r="116" spans="1:5" ht="18">
      <c r="A116" s="271" t="s">
        <v>228</v>
      </c>
      <c r="B116" s="271"/>
      <c r="C116" s="271"/>
      <c r="D116" s="272" t="s">
        <v>229</v>
      </c>
      <c r="E116" s="272"/>
    </row>
    <row r="117" spans="1:5" ht="18">
      <c r="A117" s="2"/>
      <c r="B117" s="2"/>
      <c r="C117" s="2"/>
      <c r="D117" s="2"/>
      <c r="E117" s="43"/>
    </row>
    <row r="118" spans="1:5" ht="18">
      <c r="A118" s="2"/>
      <c r="B118" s="2"/>
      <c r="C118" s="2"/>
      <c r="D118" s="2"/>
      <c r="E118" s="43"/>
    </row>
    <row r="119" spans="1:5" ht="18">
      <c r="A119" s="2"/>
      <c r="B119" s="2"/>
      <c r="C119" s="2"/>
      <c r="D119" s="2"/>
      <c r="E119" s="43"/>
    </row>
  </sheetData>
  <sheetProtection/>
  <mergeCells count="14">
    <mergeCell ref="A116:C116"/>
    <mergeCell ref="D116:E116"/>
    <mergeCell ref="D1:E1"/>
    <mergeCell ref="A7:E7"/>
    <mergeCell ref="A5:E5"/>
    <mergeCell ref="A6:E6"/>
    <mergeCell ref="C2:E3"/>
    <mergeCell ref="B115:E115"/>
    <mergeCell ref="D8:E8"/>
    <mergeCell ref="D9:D10"/>
    <mergeCell ref="E9:E10"/>
    <mergeCell ref="A9:A10"/>
    <mergeCell ref="B9:B10"/>
    <mergeCell ref="C9:C10"/>
  </mergeCells>
  <printOptions horizontalCentered="1"/>
  <pageMargins left="0.7874015748031497" right="0.5905511811023623" top="0.49" bottom="0.37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02"/>
  <sheetViews>
    <sheetView zoomScalePageLayoutView="0" workbookViewId="0" topLeftCell="A1">
      <selection activeCell="D25" sqref="D25"/>
    </sheetView>
  </sheetViews>
  <sheetFormatPr defaultColWidth="8.796875" defaultRowHeight="14.25"/>
  <cols>
    <col min="1" max="1" width="41.19921875" style="0" customWidth="1"/>
    <col min="2" max="2" width="16.69921875" style="0" customWidth="1"/>
    <col min="3" max="3" width="15.69921875" style="0" customWidth="1"/>
    <col min="4" max="4" width="15.5" style="0" customWidth="1"/>
    <col min="5" max="5" width="15.69921875" style="0" customWidth="1"/>
    <col min="6" max="6" width="18.09765625" style="0" customWidth="1"/>
    <col min="8" max="8" width="21.59765625" style="0" customWidth="1"/>
  </cols>
  <sheetData>
    <row r="1" spans="1:6" ht="19.5">
      <c r="A1" s="297" t="s">
        <v>811</v>
      </c>
      <c r="B1" s="297"/>
      <c r="C1" s="297"/>
      <c r="D1" s="297"/>
      <c r="E1" s="297"/>
      <c r="F1" s="297"/>
    </row>
    <row r="2" ht="15">
      <c r="E2" s="250" t="s">
        <v>812</v>
      </c>
    </row>
    <row r="3" spans="1:6" ht="14.25" customHeight="1">
      <c r="A3" s="318"/>
      <c r="B3" s="320" t="s">
        <v>813</v>
      </c>
      <c r="C3" s="320" t="s">
        <v>814</v>
      </c>
      <c r="D3" s="320" t="s">
        <v>815</v>
      </c>
      <c r="E3" s="320" t="s">
        <v>816</v>
      </c>
      <c r="F3" s="320" t="s">
        <v>445</v>
      </c>
    </row>
    <row r="4" spans="1:17" ht="14.25">
      <c r="A4" s="319"/>
      <c r="B4" s="321" t="s">
        <v>817</v>
      </c>
      <c r="C4" s="321"/>
      <c r="D4" s="321"/>
      <c r="E4" s="321" t="s">
        <v>818</v>
      </c>
      <c r="F4" s="321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7" s="254" customFormat="1" ht="16.5" customHeight="1">
      <c r="A5" s="251" t="s">
        <v>819</v>
      </c>
      <c r="B5" s="252"/>
      <c r="C5" s="252"/>
      <c r="D5" s="252"/>
      <c r="E5" s="252"/>
      <c r="F5" s="252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</row>
    <row r="6" spans="1:17" ht="16.5" customHeight="1">
      <c r="A6" s="255" t="s">
        <v>820</v>
      </c>
      <c r="B6" s="202">
        <f>34269579273+89910242</f>
        <v>34359489515</v>
      </c>
      <c r="C6" s="202">
        <v>19175687713</v>
      </c>
      <c r="D6" s="202">
        <v>0</v>
      </c>
      <c r="E6" s="202">
        <v>89055459</v>
      </c>
      <c r="F6" s="202">
        <f>SUM(B6:E6)</f>
        <v>53624232687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6.5" customHeight="1">
      <c r="A7" s="256" t="s">
        <v>821</v>
      </c>
      <c r="B7" s="137">
        <f>8980188528+609685000</f>
        <v>9589873528</v>
      </c>
      <c r="C7" s="191"/>
      <c r="D7" s="191"/>
      <c r="E7" s="191"/>
      <c r="F7" s="202">
        <f>SUM(B7:E7)</f>
        <v>9589873528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6.5" customHeight="1">
      <c r="A8" s="257" t="s">
        <v>822</v>
      </c>
      <c r="B8" s="144">
        <f>SUM(B6:B7)</f>
        <v>43949363043</v>
      </c>
      <c r="C8" s="144">
        <f>SUM(C6:C7)</f>
        <v>19175687713</v>
      </c>
      <c r="D8" s="144">
        <f>SUM(D6:D7)</f>
        <v>0</v>
      </c>
      <c r="E8" s="144">
        <f>SUM(E6:E7)</f>
        <v>89055459</v>
      </c>
      <c r="F8" s="144">
        <f>SUM(F6:F7)</f>
        <v>63214106215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6.5" customHeight="1">
      <c r="A9" s="258" t="s">
        <v>823</v>
      </c>
      <c r="B9" s="202"/>
      <c r="C9" s="202"/>
      <c r="D9" s="202"/>
      <c r="E9" s="202"/>
      <c r="F9" s="202">
        <f>SUM(B9:E9)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6.5" customHeight="1">
      <c r="A10" s="176" t="s">
        <v>824</v>
      </c>
      <c r="B10" s="102">
        <v>0</v>
      </c>
      <c r="C10" s="259">
        <v>-1183311710</v>
      </c>
      <c r="D10" s="259">
        <v>0</v>
      </c>
      <c r="E10" s="259">
        <v>7196141</v>
      </c>
      <c r="F10" s="102">
        <f>SUM(B10:E10)</f>
        <v>-1176115569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7" ht="16.5" customHeight="1">
      <c r="A11" s="176" t="s">
        <v>825</v>
      </c>
      <c r="B11" s="102"/>
      <c r="C11" s="102"/>
      <c r="D11" s="99"/>
      <c r="E11" s="99"/>
      <c r="F11" s="102">
        <v>7619209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7" ht="16.5" customHeight="1">
      <c r="A12" s="176" t="s">
        <v>0</v>
      </c>
      <c r="B12" s="102"/>
      <c r="C12" s="102"/>
      <c r="D12" s="102"/>
      <c r="E12" s="102"/>
      <c r="F12" s="102">
        <v>-134328767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17" ht="16.5" customHeight="1">
      <c r="A13" s="176" t="s">
        <v>1</v>
      </c>
      <c r="B13" s="102"/>
      <c r="C13" s="102"/>
      <c r="D13" s="102"/>
      <c r="E13" s="102"/>
      <c r="F13" s="102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7" ht="16.5" customHeight="1">
      <c r="A14" s="257" t="s">
        <v>2</v>
      </c>
      <c r="B14" s="144">
        <f>SUM(B12:B13)</f>
        <v>0</v>
      </c>
      <c r="C14" s="144">
        <f>SUM(C12:C13)</f>
        <v>0</v>
      </c>
      <c r="D14" s="144">
        <f>SUM(D12:D13)</f>
        <v>0</v>
      </c>
      <c r="E14" s="144">
        <f>SUM(E12:E13)</f>
        <v>0</v>
      </c>
      <c r="F14" s="144">
        <f>+F10+F11+F12+F13</f>
        <v>-1302825127</v>
      </c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7" spans="1:6" ht="19.5">
      <c r="A17" s="297" t="s">
        <v>3</v>
      </c>
      <c r="B17" s="297"/>
      <c r="C17" s="297"/>
      <c r="D17" s="297"/>
      <c r="E17" s="297"/>
      <c r="F17" s="297"/>
    </row>
    <row r="18" ht="15">
      <c r="E18" s="250" t="s">
        <v>812</v>
      </c>
    </row>
    <row r="19" spans="1:6" ht="14.25">
      <c r="A19" s="318"/>
      <c r="B19" s="320" t="s">
        <v>813</v>
      </c>
      <c r="C19" s="320" t="s">
        <v>814</v>
      </c>
      <c r="D19" s="320" t="s">
        <v>815</v>
      </c>
      <c r="E19" s="320" t="s">
        <v>816</v>
      </c>
      <c r="F19" s="320" t="s">
        <v>445</v>
      </c>
    </row>
    <row r="20" spans="1:6" ht="14.25">
      <c r="A20" s="319"/>
      <c r="B20" s="321" t="s">
        <v>817</v>
      </c>
      <c r="C20" s="321"/>
      <c r="D20" s="321"/>
      <c r="E20" s="321" t="s">
        <v>818</v>
      </c>
      <c r="F20" s="321"/>
    </row>
    <row r="21" spans="1:6" ht="14.25" customHeight="1">
      <c r="A21" s="251" t="s">
        <v>819</v>
      </c>
      <c r="B21" s="252"/>
      <c r="C21" s="252"/>
      <c r="D21" s="252"/>
      <c r="E21" s="252"/>
      <c r="F21" s="252"/>
    </row>
    <row r="22" spans="1:17" ht="15">
      <c r="A22" s="255" t="s">
        <v>820</v>
      </c>
      <c r="B22" s="202">
        <v>32854857800</v>
      </c>
      <c r="C22" s="202">
        <v>20916241463</v>
      </c>
      <c r="D22" s="202">
        <v>0</v>
      </c>
      <c r="E22" s="202">
        <v>105715509</v>
      </c>
      <c r="F22" s="202">
        <f>SUM(B22:E22)</f>
        <v>53876814772</v>
      </c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7" s="254" customFormat="1" ht="16.5" customHeight="1">
      <c r="A23" s="256" t="s">
        <v>821</v>
      </c>
      <c r="B23" s="137">
        <v>11310252540</v>
      </c>
      <c r="C23" s="191"/>
      <c r="D23" s="191"/>
      <c r="E23" s="191"/>
      <c r="F23" s="202">
        <f>SUM(B23:E23)</f>
        <v>11310252540</v>
      </c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</row>
    <row r="24" spans="1:17" ht="16.5" customHeight="1">
      <c r="A24" s="257" t="s">
        <v>822</v>
      </c>
      <c r="B24" s="144">
        <f>SUM(B22:B23)</f>
        <v>44165110340</v>
      </c>
      <c r="C24" s="144">
        <f>SUM(C22:C23)</f>
        <v>20916241463</v>
      </c>
      <c r="D24" s="144">
        <f>SUM(D22:D23)</f>
        <v>0</v>
      </c>
      <c r="E24" s="144">
        <f>SUM(E22:E23)</f>
        <v>105715509</v>
      </c>
      <c r="F24" s="144">
        <f>SUM(F22:F23)</f>
        <v>65187067312</v>
      </c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ht="16.5" customHeight="1">
      <c r="A25" s="258" t="s">
        <v>823</v>
      </c>
      <c r="B25" s="202"/>
      <c r="C25" s="202"/>
      <c r="D25" s="202"/>
      <c r="E25" s="202"/>
      <c r="F25" s="202">
        <f>SUM(B25:E25)</f>
        <v>0</v>
      </c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6.5" customHeight="1">
      <c r="A26" s="176" t="s">
        <v>824</v>
      </c>
      <c r="B26" s="102">
        <v>97689036</v>
      </c>
      <c r="C26" s="259">
        <v>-281877173</v>
      </c>
      <c r="D26" s="259">
        <v>0</v>
      </c>
      <c r="E26" s="259">
        <v>7319302</v>
      </c>
      <c r="F26" s="102">
        <f>SUM(B26:E26)</f>
        <v>-176868835</v>
      </c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6.5" customHeight="1">
      <c r="A27" s="176" t="s">
        <v>825</v>
      </c>
      <c r="B27" s="102"/>
      <c r="C27" s="102"/>
      <c r="D27" s="99"/>
      <c r="E27" s="99"/>
      <c r="F27" s="102">
        <v>14372132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6.5" customHeight="1">
      <c r="A28" s="176" t="s">
        <v>0</v>
      </c>
      <c r="B28" s="102"/>
      <c r="C28" s="102"/>
      <c r="D28" s="102"/>
      <c r="E28" s="102"/>
      <c r="F28" s="102">
        <v>3017139</v>
      </c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6.5" customHeight="1">
      <c r="A29" s="176" t="s">
        <v>1</v>
      </c>
      <c r="B29" s="102"/>
      <c r="C29" s="102"/>
      <c r="D29" s="102"/>
      <c r="E29" s="102"/>
      <c r="F29" s="102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7" ht="16.5" customHeight="1">
      <c r="A30" s="257" t="s">
        <v>2</v>
      </c>
      <c r="B30" s="144">
        <f>SUM(B28:B29)</f>
        <v>0</v>
      </c>
      <c r="C30" s="144">
        <f>SUM(C28:C29)</f>
        <v>0</v>
      </c>
      <c r="D30" s="144">
        <f>SUM(D28:D29)</f>
        <v>0</v>
      </c>
      <c r="E30" s="144">
        <f>SUM(E28:E29)</f>
        <v>0</v>
      </c>
      <c r="F30" s="144">
        <f>+F26+F27+F28+F29</f>
        <v>-159479564</v>
      </c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7:17" ht="16.5" customHeight="1"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7:17" ht="16.5" customHeight="1"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7:17" ht="16.5" customHeight="1"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7:17" ht="16.5" customHeight="1"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1:17" ht="19.5">
      <c r="A35" s="297" t="s">
        <v>4</v>
      </c>
      <c r="B35" s="297"/>
      <c r="C35" s="297"/>
      <c r="D35" s="297"/>
      <c r="E35" s="297"/>
      <c r="F35" s="297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ht="15">
      <c r="E36" s="250" t="s">
        <v>812</v>
      </c>
    </row>
    <row r="37" spans="1:6" ht="14.25">
      <c r="A37" s="318"/>
      <c r="B37" s="320" t="s">
        <v>813</v>
      </c>
      <c r="C37" s="320" t="s">
        <v>814</v>
      </c>
      <c r="D37" s="320" t="s">
        <v>815</v>
      </c>
      <c r="E37" s="320" t="s">
        <v>816</v>
      </c>
      <c r="F37" s="320" t="s">
        <v>445</v>
      </c>
    </row>
    <row r="38" spans="1:6" ht="14.25">
      <c r="A38" s="319"/>
      <c r="B38" s="321" t="s">
        <v>817</v>
      </c>
      <c r="C38" s="321"/>
      <c r="D38" s="321"/>
      <c r="E38" s="321" t="s">
        <v>818</v>
      </c>
      <c r="F38" s="321"/>
    </row>
    <row r="39" spans="1:6" ht="16.5">
      <c r="A39" s="251" t="s">
        <v>5</v>
      </c>
      <c r="B39" s="252"/>
      <c r="C39" s="252"/>
      <c r="D39" s="252"/>
      <c r="E39" s="252"/>
      <c r="F39" s="252"/>
    </row>
    <row r="40" spans="1:6" ht="14.25" customHeight="1">
      <c r="A40" s="255" t="s">
        <v>6</v>
      </c>
      <c r="B40" s="202">
        <v>4787077663</v>
      </c>
      <c r="C40" s="202">
        <v>40072377990</v>
      </c>
      <c r="D40" s="202">
        <v>0</v>
      </c>
      <c r="E40" s="202">
        <v>0</v>
      </c>
      <c r="F40" s="202">
        <v>46345395121</v>
      </c>
    </row>
    <row r="41" spans="1:6" ht="14.25" customHeight="1">
      <c r="A41" s="176" t="s">
        <v>7</v>
      </c>
      <c r="B41" s="102">
        <v>0</v>
      </c>
      <c r="C41" s="102">
        <v>880545929</v>
      </c>
      <c r="D41" s="102"/>
      <c r="E41" s="102"/>
      <c r="F41" s="102">
        <v>5004698509</v>
      </c>
    </row>
    <row r="42" spans="1:6" ht="14.25" customHeight="1">
      <c r="A42" s="176" t="s">
        <v>8</v>
      </c>
      <c r="B42" s="102">
        <v>4117561775</v>
      </c>
      <c r="C42" s="102">
        <v>6817340155</v>
      </c>
      <c r="D42" s="102">
        <v>4651534090</v>
      </c>
      <c r="E42" s="102">
        <v>0</v>
      </c>
      <c r="F42" s="102">
        <v>19312980146</v>
      </c>
    </row>
    <row r="43" spans="1:6" ht="14.25" customHeight="1">
      <c r="A43" s="176" t="s">
        <v>332</v>
      </c>
      <c r="B43" s="102">
        <v>2380246927</v>
      </c>
      <c r="C43" s="102">
        <v>1507886952</v>
      </c>
      <c r="D43" s="102">
        <v>7964996174</v>
      </c>
      <c r="E43" s="102">
        <v>16775055</v>
      </c>
      <c r="F43" s="102">
        <v>6812024296</v>
      </c>
    </row>
    <row r="44" spans="1:6" ht="14.25" customHeight="1">
      <c r="A44" s="260" t="s">
        <v>9</v>
      </c>
      <c r="B44" s="166"/>
      <c r="C44" s="166"/>
      <c r="D44" s="166"/>
      <c r="E44" s="166"/>
      <c r="F44" s="166">
        <v>53633045072</v>
      </c>
    </row>
    <row r="45" spans="1:6" ht="15.75">
      <c r="A45" s="257" t="s">
        <v>10</v>
      </c>
      <c r="B45" s="144">
        <f>SUM(B40:B44)</f>
        <v>11284886365</v>
      </c>
      <c r="C45" s="144">
        <f>SUM(C40:C44)</f>
        <v>49278151026</v>
      </c>
      <c r="D45" s="144">
        <f>SUM(D40:D44)</f>
        <v>12616530264</v>
      </c>
      <c r="E45" s="144">
        <f>SUM(E40:E44)</f>
        <v>16775055</v>
      </c>
      <c r="F45" s="144">
        <v>111435394209</v>
      </c>
    </row>
    <row r="46" spans="1:6" ht="14.25" customHeight="1">
      <c r="A46" s="258" t="s">
        <v>11</v>
      </c>
      <c r="B46" s="202"/>
      <c r="C46" s="202"/>
      <c r="D46" s="202"/>
      <c r="E46" s="202"/>
      <c r="F46" s="202"/>
    </row>
    <row r="47" spans="1:6" ht="14.25" customHeight="1">
      <c r="A47" s="176" t="s">
        <v>12</v>
      </c>
      <c r="B47" s="102">
        <v>8437477206</v>
      </c>
      <c r="C47" s="259">
        <v>3528951307</v>
      </c>
      <c r="D47" s="259">
        <v>11072605710</v>
      </c>
      <c r="E47" s="259">
        <v>0</v>
      </c>
      <c r="F47" s="102">
        <f>SUM(B47:E47)</f>
        <v>23039034223</v>
      </c>
    </row>
    <row r="48" spans="1:6" ht="14.25" customHeight="1">
      <c r="A48" s="176" t="s">
        <v>13</v>
      </c>
      <c r="B48" s="102">
        <v>5000000000</v>
      </c>
      <c r="C48" s="102"/>
      <c r="D48" s="99"/>
      <c r="E48" s="99"/>
      <c r="F48" s="102">
        <f>SUM(B48:E48)</f>
        <v>5000000000</v>
      </c>
    </row>
    <row r="49" spans="1:6" ht="14.25" customHeight="1">
      <c r="A49" s="176" t="s">
        <v>14</v>
      </c>
      <c r="B49" s="102"/>
      <c r="C49" s="102"/>
      <c r="D49" s="102"/>
      <c r="E49" s="102"/>
      <c r="F49" s="102">
        <f>+F50-F47-F48</f>
        <v>3635850140</v>
      </c>
    </row>
    <row r="50" spans="1:6" ht="15.75">
      <c r="A50" s="257" t="s">
        <v>15</v>
      </c>
      <c r="B50" s="144">
        <f>SUM(B47:B49)</f>
        <v>13437477206</v>
      </c>
      <c r="C50" s="144">
        <f>SUM(C47:C49)</f>
        <v>3528951307</v>
      </c>
      <c r="D50" s="144">
        <f>SUM(D47:D49)</f>
        <v>11072605710</v>
      </c>
      <c r="E50" s="144">
        <f>SUM(E47:E49)</f>
        <v>0</v>
      </c>
      <c r="F50" s="144">
        <v>31674884363</v>
      </c>
    </row>
    <row r="52" spans="1:6" ht="19.5">
      <c r="A52" s="297" t="s">
        <v>16</v>
      </c>
      <c r="B52" s="297"/>
      <c r="C52" s="297"/>
      <c r="D52" s="297"/>
      <c r="E52" s="297"/>
      <c r="F52" s="297"/>
    </row>
    <row r="53" ht="15">
      <c r="E53" s="250" t="s">
        <v>812</v>
      </c>
    </row>
    <row r="54" spans="1:6" ht="14.25">
      <c r="A54" s="318"/>
      <c r="B54" s="320" t="s">
        <v>813</v>
      </c>
      <c r="C54" s="320" t="s">
        <v>814</v>
      </c>
      <c r="D54" s="320" t="s">
        <v>815</v>
      </c>
      <c r="E54" s="320" t="s">
        <v>816</v>
      </c>
      <c r="F54" s="320" t="s">
        <v>445</v>
      </c>
    </row>
    <row r="55" spans="1:6" ht="14.25">
      <c r="A55" s="319"/>
      <c r="B55" s="321" t="s">
        <v>817</v>
      </c>
      <c r="C55" s="321"/>
      <c r="D55" s="321"/>
      <c r="E55" s="321" t="s">
        <v>818</v>
      </c>
      <c r="F55" s="321"/>
    </row>
    <row r="56" spans="1:6" ht="16.5">
      <c r="A56" s="251" t="s">
        <v>5</v>
      </c>
      <c r="B56" s="252"/>
      <c r="C56" s="252"/>
      <c r="D56" s="252"/>
      <c r="E56" s="252"/>
      <c r="F56" s="252"/>
    </row>
    <row r="57" spans="1:6" ht="14.25" customHeight="1">
      <c r="A57" s="255" t="s">
        <v>6</v>
      </c>
      <c r="B57" s="202">
        <v>4388021860</v>
      </c>
      <c r="C57" s="202">
        <v>38768055808</v>
      </c>
      <c r="D57" s="202">
        <f>+'[1]BC bo phan (taphop)'!D35</f>
        <v>0</v>
      </c>
      <c r="E57" s="202">
        <v>2099867520</v>
      </c>
      <c r="F57" s="202">
        <f>SUM(B57:E57)</f>
        <v>45255945188</v>
      </c>
    </row>
    <row r="58" spans="1:6" ht="14.25" customHeight="1">
      <c r="A58" s="176" t="s">
        <v>7</v>
      </c>
      <c r="B58" s="102">
        <f>+'[1]BC bo phan (taphop)'!B44</f>
        <v>0</v>
      </c>
      <c r="C58" s="102">
        <v>1804532939</v>
      </c>
      <c r="D58" s="102"/>
      <c r="E58" s="102"/>
      <c r="F58" s="202">
        <f>SUM(B58:E58)</f>
        <v>1804532939</v>
      </c>
    </row>
    <row r="59" spans="1:6" ht="14.25" customHeight="1">
      <c r="A59" s="176" t="s">
        <v>8</v>
      </c>
      <c r="B59" s="102">
        <v>4199319330</v>
      </c>
      <c r="C59" s="102">
        <v>11058104326</v>
      </c>
      <c r="D59" s="102">
        <v>4430887655</v>
      </c>
      <c r="E59" s="102">
        <v>300000</v>
      </c>
      <c r="F59" s="202">
        <f>SUM(B59:E59)</f>
        <v>19688611311</v>
      </c>
    </row>
    <row r="60" spans="1:6" ht="14.25" customHeight="1">
      <c r="A60" s="176" t="s">
        <v>332</v>
      </c>
      <c r="B60" s="102">
        <v>3025331897</v>
      </c>
      <c r="C60" s="102">
        <v>1630580841</v>
      </c>
      <c r="D60" s="102">
        <v>7779892345</v>
      </c>
      <c r="E60" s="102">
        <v>15142074</v>
      </c>
      <c r="F60" s="202">
        <f>SUM(B60:E60)</f>
        <v>12450947157</v>
      </c>
    </row>
    <row r="61" spans="1:6" ht="14.25" customHeight="1">
      <c r="A61" s="260" t="s">
        <v>9</v>
      </c>
      <c r="B61" s="166"/>
      <c r="C61" s="166"/>
      <c r="D61" s="166"/>
      <c r="E61" s="166"/>
      <c r="F61" s="202">
        <f>+F62-F57-F58-F59-F60</f>
        <v>37383753838</v>
      </c>
    </row>
    <row r="62" spans="1:6" ht="15.75">
      <c r="A62" s="257" t="s">
        <v>10</v>
      </c>
      <c r="B62" s="144">
        <f>SUM(B57:B61)</f>
        <v>11612673087</v>
      </c>
      <c r="C62" s="144">
        <f>SUM(C57:C61)</f>
        <v>53261273914</v>
      </c>
      <c r="D62" s="144">
        <f>SUM(D57:D61)</f>
        <v>12210780000</v>
      </c>
      <c r="E62" s="144">
        <f>SUM(E57:E61)</f>
        <v>2115309594</v>
      </c>
      <c r="F62" s="144">
        <v>116583790433</v>
      </c>
    </row>
    <row r="63" spans="1:6" ht="16.5">
      <c r="A63" s="258" t="s">
        <v>11</v>
      </c>
      <c r="B63" s="202"/>
      <c r="C63" s="202"/>
      <c r="D63" s="202"/>
      <c r="E63" s="202"/>
      <c r="F63" s="202"/>
    </row>
    <row r="64" spans="1:6" ht="14.25" customHeight="1">
      <c r="A64" s="176" t="s">
        <v>12</v>
      </c>
      <c r="B64" s="102">
        <v>14264182786</v>
      </c>
      <c r="C64" s="102">
        <v>1148136957</v>
      </c>
      <c r="D64" s="102">
        <v>13169448595</v>
      </c>
      <c r="E64" s="102">
        <f>+'[1]BC bo phan (taphop)'!E102</f>
        <v>0</v>
      </c>
      <c r="F64" s="102">
        <f>SUM(B64:E64)</f>
        <v>28581768338</v>
      </c>
    </row>
    <row r="65" spans="1:6" ht="14.25" customHeight="1">
      <c r="A65" s="176" t="s">
        <v>13</v>
      </c>
      <c r="B65" s="102">
        <v>3000000000</v>
      </c>
      <c r="C65" s="102"/>
      <c r="D65" s="99"/>
      <c r="E65" s="99"/>
      <c r="F65" s="102">
        <f>SUM(B65:E65)</f>
        <v>3000000000</v>
      </c>
    </row>
    <row r="66" spans="1:6" ht="14.25" customHeight="1">
      <c r="A66" s="176" t="s">
        <v>14</v>
      </c>
      <c r="B66" s="102"/>
      <c r="C66" s="102"/>
      <c r="D66" s="102"/>
      <c r="E66" s="102"/>
      <c r="F66" s="102">
        <f>+F67-F64-F65</f>
        <v>4127391095</v>
      </c>
    </row>
    <row r="67" spans="1:6" ht="15.75">
      <c r="A67" s="257" t="s">
        <v>15</v>
      </c>
      <c r="B67" s="144">
        <f>SUM(B64:B66)</f>
        <v>17264182786</v>
      </c>
      <c r="C67" s="144">
        <f>SUM(C64:C66)</f>
        <v>1148136957</v>
      </c>
      <c r="D67" s="144">
        <f>SUM(D64:D66)</f>
        <v>13169448595</v>
      </c>
      <c r="E67" s="144">
        <f>SUM(E64:E66)</f>
        <v>0</v>
      </c>
      <c r="F67" s="144">
        <v>35709159433</v>
      </c>
    </row>
    <row r="69" ht="15">
      <c r="A69" s="261"/>
    </row>
    <row r="70" ht="15">
      <c r="A70" s="261"/>
    </row>
    <row r="637" ht="14.25">
      <c r="C637" t="s">
        <v>230</v>
      </c>
    </row>
    <row r="645" ht="14.25">
      <c r="C645" t="s">
        <v>230</v>
      </c>
    </row>
    <row r="651" ht="14.25">
      <c r="C651" t="s">
        <v>230</v>
      </c>
    </row>
    <row r="662" ht="14.25">
      <c r="C662" t="s">
        <v>230</v>
      </c>
    </row>
    <row r="669" ht="14.25">
      <c r="C669" t="s">
        <v>230</v>
      </c>
    </row>
    <row r="674" ht="14.25">
      <c r="C674" t="s">
        <v>230</v>
      </c>
    </row>
    <row r="683" ht="14.25">
      <c r="C683" t="s">
        <v>230</v>
      </c>
    </row>
    <row r="690" ht="14.25">
      <c r="C690" t="s">
        <v>230</v>
      </c>
    </row>
    <row r="698" ht="14.25">
      <c r="C698" t="s">
        <v>230</v>
      </c>
    </row>
    <row r="702" ht="14.25">
      <c r="C702" t="s">
        <v>230</v>
      </c>
    </row>
    <row r="713" ht="14.25">
      <c r="C713" t="s">
        <v>230</v>
      </c>
    </row>
    <row r="719" ht="14.25">
      <c r="C719" t="s">
        <v>230</v>
      </c>
    </row>
    <row r="729" ht="14.25">
      <c r="C729" t="s">
        <v>230</v>
      </c>
    </row>
    <row r="734" ht="14.25">
      <c r="C734" t="s">
        <v>230</v>
      </c>
    </row>
    <row r="743" ht="14.25">
      <c r="C743" t="s">
        <v>230</v>
      </c>
    </row>
    <row r="751" ht="14.25">
      <c r="C751" t="s">
        <v>230</v>
      </c>
    </row>
    <row r="757" ht="14.25">
      <c r="C757" t="s">
        <v>230</v>
      </c>
    </row>
    <row r="778" ht="14.25">
      <c r="C778" t="s">
        <v>230</v>
      </c>
    </row>
    <row r="798" ht="14.25">
      <c r="C798" t="s">
        <v>230</v>
      </c>
    </row>
    <row r="802" ht="14.25">
      <c r="C802" t="s">
        <v>230</v>
      </c>
    </row>
  </sheetData>
  <sheetProtection/>
  <mergeCells count="28">
    <mergeCell ref="A1:F1"/>
    <mergeCell ref="A3:A4"/>
    <mergeCell ref="B3:B4"/>
    <mergeCell ref="C3:C4"/>
    <mergeCell ref="D3:D4"/>
    <mergeCell ref="E3:E4"/>
    <mergeCell ref="F3:F4"/>
    <mergeCell ref="B37:B38"/>
    <mergeCell ref="C37:C38"/>
    <mergeCell ref="D37:D38"/>
    <mergeCell ref="A35:F35"/>
    <mergeCell ref="E37:E38"/>
    <mergeCell ref="F37:F38"/>
    <mergeCell ref="A37:A38"/>
    <mergeCell ref="A52:F52"/>
    <mergeCell ref="A54:A55"/>
    <mergeCell ref="B54:B55"/>
    <mergeCell ref="C54:C55"/>
    <mergeCell ref="D54:D55"/>
    <mergeCell ref="E54:E55"/>
    <mergeCell ref="F54:F55"/>
    <mergeCell ref="A17:F17"/>
    <mergeCell ref="A19:A20"/>
    <mergeCell ref="B19:B20"/>
    <mergeCell ref="C19:C20"/>
    <mergeCell ref="D19:D20"/>
    <mergeCell ref="E19:E20"/>
    <mergeCell ref="F19:F20"/>
  </mergeCells>
  <printOptions/>
  <pageMargins left="1.2598425196850394" right="0" top="0.7086614173228347" bottom="0.5118110236220472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xSplit="1" ySplit="9" topLeftCell="B10" activePane="bottomRight" state="frozen"/>
      <selection pane="topLeft" activeCell="D108" sqref="D108:E109"/>
      <selection pane="topRight" activeCell="D108" sqref="D108:E109"/>
      <selection pane="bottomLeft" activeCell="D108" sqref="D108:E109"/>
      <selection pane="bottomRight" activeCell="B10" sqref="B10:G31"/>
    </sheetView>
  </sheetViews>
  <sheetFormatPr defaultColWidth="8.796875" defaultRowHeight="14.25"/>
  <cols>
    <col min="1" max="1" width="55.5" style="0" customWidth="1"/>
    <col min="2" max="2" width="7.69921875" style="0" customWidth="1"/>
    <col min="3" max="3" width="8" style="0" customWidth="1"/>
    <col min="4" max="4" width="14.5" style="0" customWidth="1"/>
    <col min="5" max="5" width="13.8984375" style="0" customWidth="1"/>
    <col min="6" max="6" width="15" style="0" customWidth="1"/>
    <col min="7" max="7" width="14.59765625" style="0" customWidth="1"/>
    <col min="8" max="8" width="19" style="0" customWidth="1"/>
    <col min="9" max="9" width="13" style="0" customWidth="1"/>
    <col min="10" max="10" width="13.19921875" style="0" customWidth="1"/>
    <col min="11" max="11" width="12.59765625" style="0" customWidth="1"/>
  </cols>
  <sheetData>
    <row r="1" spans="1:7" ht="18" customHeight="1">
      <c r="A1" s="45" t="s">
        <v>20</v>
      </c>
      <c r="B1" s="46"/>
      <c r="C1" s="46"/>
      <c r="F1" s="280" t="s">
        <v>231</v>
      </c>
      <c r="G1" s="280"/>
    </row>
    <row r="2" spans="1:7" ht="18" customHeight="1">
      <c r="A2" s="48"/>
      <c r="B2" s="46"/>
      <c r="C2" s="46"/>
      <c r="F2" s="281" t="s">
        <v>232</v>
      </c>
      <c r="G2" s="281"/>
    </row>
    <row r="3" spans="1:7" ht="17.25" customHeight="1">
      <c r="A3" s="48"/>
      <c r="B3" s="46"/>
      <c r="C3" s="46"/>
      <c r="F3" s="281"/>
      <c r="G3" s="281"/>
    </row>
    <row r="4" spans="1:7" ht="24" customHeight="1">
      <c r="A4" s="282" t="s">
        <v>233</v>
      </c>
      <c r="B4" s="282"/>
      <c r="C4" s="282"/>
      <c r="D4" s="282"/>
      <c r="E4" s="282"/>
      <c r="F4" s="282"/>
      <c r="G4" s="282"/>
    </row>
    <row r="5" spans="1:7" ht="15.75">
      <c r="A5" s="283" t="s">
        <v>369</v>
      </c>
      <c r="B5" s="283"/>
      <c r="C5" s="283"/>
      <c r="D5" s="283"/>
      <c r="E5" s="283"/>
      <c r="F5" s="283"/>
      <c r="G5" s="283"/>
    </row>
    <row r="6" spans="1:7" ht="18">
      <c r="A6" s="49"/>
      <c r="B6" s="46"/>
      <c r="C6" s="46"/>
      <c r="F6" s="50" t="s">
        <v>234</v>
      </c>
      <c r="G6" s="51"/>
    </row>
    <row r="7" spans="1:7" ht="15.75">
      <c r="A7" s="276" t="s">
        <v>235</v>
      </c>
      <c r="B7" s="276" t="s">
        <v>236</v>
      </c>
      <c r="C7" s="276" t="s">
        <v>29</v>
      </c>
      <c r="D7" s="278" t="s">
        <v>237</v>
      </c>
      <c r="E7" s="279"/>
      <c r="F7" s="273" t="s">
        <v>238</v>
      </c>
      <c r="G7" s="274"/>
    </row>
    <row r="8" spans="1:7" ht="14.25">
      <c r="A8" s="277"/>
      <c r="B8" s="277" t="s">
        <v>236</v>
      </c>
      <c r="C8" s="277"/>
      <c r="D8" s="52" t="s">
        <v>239</v>
      </c>
      <c r="E8" s="52" t="s">
        <v>240</v>
      </c>
      <c r="F8" s="52" t="s">
        <v>239</v>
      </c>
      <c r="G8" s="52" t="s">
        <v>240</v>
      </c>
    </row>
    <row r="9" spans="1:7" ht="12.75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</row>
    <row r="10" spans="1:8" ht="14.25" customHeight="1">
      <c r="A10" s="54" t="s">
        <v>241</v>
      </c>
      <c r="B10" s="55" t="s">
        <v>242</v>
      </c>
      <c r="C10" s="56" t="s">
        <v>243</v>
      </c>
      <c r="D10" s="57">
        <v>65187067312</v>
      </c>
      <c r="E10" s="57">
        <v>63214106215</v>
      </c>
      <c r="F10" s="57">
        <f>+D10</f>
        <v>65187067312</v>
      </c>
      <c r="G10" s="57">
        <f>+E10</f>
        <v>63214106215</v>
      </c>
      <c r="H10" s="44"/>
    </row>
    <row r="11" spans="1:8" ht="14.25" customHeight="1">
      <c r="A11" s="58" t="s">
        <v>244</v>
      </c>
      <c r="B11" s="59" t="s">
        <v>245</v>
      </c>
      <c r="C11" s="60" t="s">
        <v>246</v>
      </c>
      <c r="D11" s="61">
        <v>0</v>
      </c>
      <c r="E11" s="61">
        <v>0</v>
      </c>
      <c r="F11" s="61">
        <f>+D11</f>
        <v>0</v>
      </c>
      <c r="G11" s="61">
        <f>+E11</f>
        <v>0</v>
      </c>
      <c r="H11" s="44"/>
    </row>
    <row r="12" spans="1:8" ht="14.25" customHeight="1">
      <c r="A12" s="58" t="s">
        <v>247</v>
      </c>
      <c r="B12" s="59" t="s">
        <v>248</v>
      </c>
      <c r="C12" s="60" t="s">
        <v>249</v>
      </c>
      <c r="D12" s="61">
        <f>+D10</f>
        <v>65187067312</v>
      </c>
      <c r="E12" s="61">
        <f>+E10</f>
        <v>63214106215</v>
      </c>
      <c r="F12" s="61">
        <f>+F10</f>
        <v>65187067312</v>
      </c>
      <c r="G12" s="61">
        <f>+G10</f>
        <v>63214106215</v>
      </c>
      <c r="H12" s="44"/>
    </row>
    <row r="13" spans="1:11" ht="14.25" customHeight="1">
      <c r="A13" s="58" t="s">
        <v>250</v>
      </c>
      <c r="B13" s="59" t="s">
        <v>251</v>
      </c>
      <c r="C13" s="60" t="s">
        <v>252</v>
      </c>
      <c r="D13" s="61">
        <v>62617719792</v>
      </c>
      <c r="E13" s="61">
        <v>61714577842</v>
      </c>
      <c r="F13" s="61">
        <f>+D13</f>
        <v>62617719792</v>
      </c>
      <c r="G13" s="61">
        <f>+E13</f>
        <v>61714577842</v>
      </c>
      <c r="H13" s="44"/>
      <c r="I13" s="62"/>
      <c r="J13" s="62"/>
      <c r="K13" s="62"/>
    </row>
    <row r="14" spans="1:8" ht="14.25" customHeight="1">
      <c r="A14" s="58" t="s">
        <v>253</v>
      </c>
      <c r="B14" s="59" t="s">
        <v>254</v>
      </c>
      <c r="C14" s="60" t="s">
        <v>146</v>
      </c>
      <c r="D14" s="61">
        <f>+D12-D13</f>
        <v>2569347520</v>
      </c>
      <c r="E14" s="61">
        <f>+E12-E13</f>
        <v>1499528373</v>
      </c>
      <c r="F14" s="61">
        <f>+F12-F13</f>
        <v>2569347520</v>
      </c>
      <c r="G14" s="61">
        <f>+G12-G13</f>
        <v>1499528373</v>
      </c>
      <c r="H14" s="44"/>
    </row>
    <row r="15" spans="1:8" ht="14.25" customHeight="1">
      <c r="A15" s="58" t="s">
        <v>255</v>
      </c>
      <c r="B15" s="59" t="s">
        <v>256</v>
      </c>
      <c r="C15" s="60" t="s">
        <v>257</v>
      </c>
      <c r="D15" s="61">
        <v>14372132</v>
      </c>
      <c r="E15" s="61">
        <v>224619209</v>
      </c>
      <c r="F15" s="61">
        <f aca="true" t="shared" si="0" ref="F15:G19">+D15</f>
        <v>14372132</v>
      </c>
      <c r="G15" s="61">
        <f t="shared" si="0"/>
        <v>224619209</v>
      </c>
      <c r="H15" s="44"/>
    </row>
    <row r="16" spans="1:8" ht="14.25" customHeight="1">
      <c r="A16" s="58" t="s">
        <v>258</v>
      </c>
      <c r="B16" s="59" t="s">
        <v>259</v>
      </c>
      <c r="C16" s="60" t="s">
        <v>260</v>
      </c>
      <c r="D16" s="61">
        <v>53444446</v>
      </c>
      <c r="E16" s="61">
        <v>167583333</v>
      </c>
      <c r="F16" s="61">
        <f t="shared" si="0"/>
        <v>53444446</v>
      </c>
      <c r="G16" s="61">
        <f t="shared" si="0"/>
        <v>167583333</v>
      </c>
      <c r="H16" s="44"/>
    </row>
    <row r="17" spans="1:8" ht="14.25" customHeight="1">
      <c r="A17" s="63" t="s">
        <v>261</v>
      </c>
      <c r="B17" s="59" t="s">
        <v>262</v>
      </c>
      <c r="C17" s="60" t="s">
        <v>146</v>
      </c>
      <c r="D17" s="64">
        <f>+D16</f>
        <v>53444446</v>
      </c>
      <c r="E17" s="64">
        <f>+E16</f>
        <v>167583333</v>
      </c>
      <c r="F17" s="64">
        <f t="shared" si="0"/>
        <v>53444446</v>
      </c>
      <c r="G17" s="64">
        <f t="shared" si="0"/>
        <v>167583333</v>
      </c>
      <c r="H17" s="44"/>
    </row>
    <row r="18" spans="1:8" ht="14.25" customHeight="1">
      <c r="A18" s="58" t="s">
        <v>263</v>
      </c>
      <c r="B18" s="59" t="s">
        <v>264</v>
      </c>
      <c r="C18" s="60" t="s">
        <v>146</v>
      </c>
      <c r="D18" s="61">
        <v>720885498</v>
      </c>
      <c r="E18" s="61">
        <v>543007565</v>
      </c>
      <c r="F18" s="61">
        <f t="shared" si="0"/>
        <v>720885498</v>
      </c>
      <c r="G18" s="61">
        <f t="shared" si="0"/>
        <v>543007565</v>
      </c>
      <c r="H18" s="44"/>
    </row>
    <row r="19" spans="1:8" ht="14.25" customHeight="1">
      <c r="A19" s="58" t="s">
        <v>265</v>
      </c>
      <c r="B19" s="59" t="s">
        <v>266</v>
      </c>
      <c r="C19" s="60" t="s">
        <v>146</v>
      </c>
      <c r="D19" s="61">
        <v>2025330857</v>
      </c>
      <c r="E19" s="61">
        <v>2132636377</v>
      </c>
      <c r="F19" s="61">
        <f t="shared" si="0"/>
        <v>2025330857</v>
      </c>
      <c r="G19" s="61">
        <f t="shared" si="0"/>
        <v>2132636377</v>
      </c>
      <c r="H19" s="44"/>
    </row>
    <row r="20" spans="1:8" ht="14.25" customHeight="1">
      <c r="A20" s="58" t="s">
        <v>267</v>
      </c>
      <c r="B20" s="59" t="s">
        <v>268</v>
      </c>
      <c r="C20" s="60" t="s">
        <v>146</v>
      </c>
      <c r="D20" s="61">
        <f>+D14+D15-D16-D18-D19</f>
        <v>-215941149</v>
      </c>
      <c r="E20" s="61">
        <f>+E14+E15-E16-E18-E19</f>
        <v>-1119079693</v>
      </c>
      <c r="F20" s="61">
        <f>+F14+F15-F16-F18-F19</f>
        <v>-215941149</v>
      </c>
      <c r="G20" s="61">
        <f>+G14+G15-G16-G18-G19</f>
        <v>-1119079693</v>
      </c>
      <c r="H20" s="44"/>
    </row>
    <row r="21" spans="1:8" ht="14.25" customHeight="1">
      <c r="A21" s="58" t="s">
        <v>269</v>
      </c>
      <c r="B21" s="59" t="s">
        <v>270</v>
      </c>
      <c r="C21" s="60" t="s">
        <v>146</v>
      </c>
      <c r="D21" s="61">
        <v>635010000</v>
      </c>
      <c r="E21" s="61">
        <v>0</v>
      </c>
      <c r="F21" s="61">
        <f>+D21</f>
        <v>635010000</v>
      </c>
      <c r="G21" s="61">
        <f>+E21</f>
        <v>0</v>
      </c>
      <c r="H21" s="44"/>
    </row>
    <row r="22" spans="1:8" ht="14.25" customHeight="1">
      <c r="A22" s="58" t="s">
        <v>271</v>
      </c>
      <c r="B22" s="59" t="s">
        <v>272</v>
      </c>
      <c r="C22" s="60" t="s">
        <v>146</v>
      </c>
      <c r="D22" s="61">
        <v>578548415</v>
      </c>
      <c r="E22" s="61">
        <v>183745434</v>
      </c>
      <c r="F22" s="61">
        <f>+D22</f>
        <v>578548415</v>
      </c>
      <c r="G22" s="61">
        <f>+E22</f>
        <v>183745434</v>
      </c>
      <c r="H22" s="44"/>
    </row>
    <row r="23" spans="1:8" ht="14.25" customHeight="1">
      <c r="A23" s="58" t="s">
        <v>273</v>
      </c>
      <c r="B23" s="59" t="s">
        <v>274</v>
      </c>
      <c r="C23" s="60" t="s">
        <v>146</v>
      </c>
      <c r="D23" s="61">
        <f>+D21-D22</f>
        <v>56461585</v>
      </c>
      <c r="E23" s="61">
        <f>+E21-E22</f>
        <v>-183745434</v>
      </c>
      <c r="F23" s="61">
        <f>+F21-F22</f>
        <v>56461585</v>
      </c>
      <c r="G23" s="61">
        <f>+G21-G22</f>
        <v>-183745434</v>
      </c>
      <c r="H23" s="44"/>
    </row>
    <row r="24" spans="1:8" ht="14.25" customHeight="1">
      <c r="A24" s="58" t="s">
        <v>275</v>
      </c>
      <c r="B24" s="65" t="s">
        <v>276</v>
      </c>
      <c r="C24" s="60"/>
      <c r="D24" s="61"/>
      <c r="E24" s="61"/>
      <c r="F24" s="61"/>
      <c r="G24" s="61"/>
      <c r="H24" s="44"/>
    </row>
    <row r="25" spans="1:8" ht="14.25" customHeight="1">
      <c r="A25" s="58" t="s">
        <v>277</v>
      </c>
      <c r="B25" s="59" t="s">
        <v>278</v>
      </c>
      <c r="C25" s="60" t="s">
        <v>146</v>
      </c>
      <c r="D25" s="61">
        <f>+D20+D23</f>
        <v>-159479564</v>
      </c>
      <c r="E25" s="61">
        <f>+E20+E23</f>
        <v>-1302825127</v>
      </c>
      <c r="F25" s="61">
        <f>+F20+F23</f>
        <v>-159479564</v>
      </c>
      <c r="G25" s="61">
        <f>+G20+G23</f>
        <v>-1302825127</v>
      </c>
      <c r="H25" s="44"/>
    </row>
    <row r="26" spans="1:8" ht="14.25" customHeight="1">
      <c r="A26" s="58" t="s">
        <v>279</v>
      </c>
      <c r="B26" s="59" t="s">
        <v>280</v>
      </c>
      <c r="C26" s="60" t="s">
        <v>281</v>
      </c>
      <c r="D26" s="61">
        <v>0</v>
      </c>
      <c r="E26" s="61">
        <v>0</v>
      </c>
      <c r="F26" s="61">
        <f>+D26</f>
        <v>0</v>
      </c>
      <c r="G26" s="61">
        <f>+E26</f>
        <v>0</v>
      </c>
      <c r="H26" s="44"/>
    </row>
    <row r="27" spans="1:8" ht="14.25" customHeight="1">
      <c r="A27" s="58" t="s">
        <v>282</v>
      </c>
      <c r="B27" s="59" t="s">
        <v>283</v>
      </c>
      <c r="C27" s="60" t="s">
        <v>284</v>
      </c>
      <c r="D27" s="61">
        <v>0</v>
      </c>
      <c r="E27" s="61">
        <v>0</v>
      </c>
      <c r="F27" s="61">
        <v>0</v>
      </c>
      <c r="G27" s="61">
        <f>+E27</f>
        <v>0</v>
      </c>
      <c r="H27" s="44"/>
    </row>
    <row r="28" spans="1:7" ht="14.25" customHeight="1">
      <c r="A28" s="58" t="s">
        <v>285</v>
      </c>
      <c r="B28" s="59" t="s">
        <v>286</v>
      </c>
      <c r="C28" s="66"/>
      <c r="D28" s="61">
        <f>+D25-D26-D27</f>
        <v>-159479564</v>
      </c>
      <c r="E28" s="61">
        <f>+E25-E26-E27</f>
        <v>-1302825127</v>
      </c>
      <c r="F28" s="61">
        <f>+F25-F26-F27</f>
        <v>-159479564</v>
      </c>
      <c r="G28" s="61">
        <f>+G25-G26-G27</f>
        <v>-1302825127</v>
      </c>
    </row>
    <row r="29" spans="1:7" ht="14.25" customHeight="1">
      <c r="A29" s="67" t="s">
        <v>287</v>
      </c>
      <c r="B29" s="68" t="s">
        <v>288</v>
      </c>
      <c r="C29" s="69"/>
      <c r="D29" s="61"/>
      <c r="E29" s="61"/>
      <c r="F29" s="61"/>
      <c r="G29" s="61"/>
    </row>
    <row r="30" spans="1:7" ht="14.25" customHeight="1">
      <c r="A30" s="67" t="s">
        <v>289</v>
      </c>
      <c r="B30" s="68" t="s">
        <v>290</v>
      </c>
      <c r="C30" s="69"/>
      <c r="D30" s="61"/>
      <c r="E30" s="61"/>
      <c r="F30" s="61"/>
      <c r="G30" s="61"/>
    </row>
    <row r="31" spans="1:7" ht="14.25" customHeight="1">
      <c r="A31" s="70" t="s">
        <v>291</v>
      </c>
      <c r="B31" s="71" t="s">
        <v>292</v>
      </c>
      <c r="C31" s="72"/>
      <c r="D31" s="73">
        <f>+D28/5568000</f>
        <v>-28.642163074712645</v>
      </c>
      <c r="E31" s="73">
        <f>+E28/5568000</f>
        <v>-233.98439780890806</v>
      </c>
      <c r="F31" s="73">
        <f>+F28/5568000</f>
        <v>-28.642163074712645</v>
      </c>
      <c r="G31" s="73">
        <f>+G28/5568000</f>
        <v>-233.98439780890806</v>
      </c>
    </row>
    <row r="32" spans="2:7" ht="15">
      <c r="B32" s="270" t="s">
        <v>293</v>
      </c>
      <c r="C32" s="270"/>
      <c r="D32" s="270"/>
      <c r="E32" s="270"/>
      <c r="F32" s="270"/>
      <c r="G32" s="270"/>
    </row>
    <row r="33" spans="1:7" ht="18">
      <c r="A33" s="271" t="s">
        <v>294</v>
      </c>
      <c r="B33" s="271"/>
      <c r="C33" s="271"/>
      <c r="D33" s="275" t="s">
        <v>295</v>
      </c>
      <c r="E33" s="275"/>
      <c r="F33" s="275"/>
      <c r="G33" s="275"/>
    </row>
    <row r="34" spans="1:7" ht="14.25" customHeight="1">
      <c r="A34" s="42"/>
      <c r="B34" s="42"/>
      <c r="C34" s="42"/>
      <c r="D34" s="74"/>
      <c r="E34" s="74"/>
      <c r="F34" s="74"/>
      <c r="G34" s="74"/>
    </row>
  </sheetData>
  <sheetProtection/>
  <mergeCells count="12">
    <mergeCell ref="F1:G1"/>
    <mergeCell ref="F2:G3"/>
    <mergeCell ref="A4:G4"/>
    <mergeCell ref="A5:G5"/>
    <mergeCell ref="F7:G7"/>
    <mergeCell ref="B32:G32"/>
    <mergeCell ref="A33:C33"/>
    <mergeCell ref="D33:G33"/>
    <mergeCell ref="A7:A8"/>
    <mergeCell ref="B7:B8"/>
    <mergeCell ref="C7:C8"/>
    <mergeCell ref="D7:E7"/>
  </mergeCells>
  <printOptions/>
  <pageMargins left="0.94" right="0.2755905511811024" top="0.58" bottom="0.07874015748031496" header="0.5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4"/>
  <sheetViews>
    <sheetView tabSelected="1" zoomScalePageLayoutView="0" workbookViewId="0" topLeftCell="A1">
      <pane xSplit="2" ySplit="9" topLeftCell="C23" activePane="bottomRight" state="frozen"/>
      <selection pane="topLeft" activeCell="D108" sqref="D108:E109"/>
      <selection pane="topRight" activeCell="D108" sqref="D108:E109"/>
      <selection pane="bottomLeft" activeCell="D108" sqref="D108:E109"/>
      <selection pane="bottomRight" activeCell="B11" sqref="B11:E49"/>
    </sheetView>
  </sheetViews>
  <sheetFormatPr defaultColWidth="8.796875" defaultRowHeight="14.25"/>
  <cols>
    <col min="1" max="1" width="50.69921875" style="0" customWidth="1"/>
    <col min="2" max="2" width="4.59765625" style="107" customWidth="1"/>
    <col min="3" max="3" width="6.3984375" style="0" customWidth="1"/>
    <col min="4" max="4" width="14" style="0" customWidth="1"/>
    <col min="5" max="5" width="13.8984375" style="0" customWidth="1"/>
  </cols>
  <sheetData>
    <row r="1" spans="1:5" ht="30" customHeight="1">
      <c r="A1" s="48" t="s">
        <v>298</v>
      </c>
      <c r="B1" s="77"/>
      <c r="C1" s="78"/>
      <c r="D1" s="288" t="s">
        <v>299</v>
      </c>
      <c r="E1" s="288"/>
    </row>
    <row r="2" spans="1:5" ht="15" customHeight="1">
      <c r="A2" s="48"/>
      <c r="B2" s="77"/>
      <c r="C2" s="78"/>
      <c r="D2" s="289" t="s">
        <v>300</v>
      </c>
      <c r="E2" s="289"/>
    </row>
    <row r="3" spans="1:5" ht="15">
      <c r="A3" s="48"/>
      <c r="B3" s="77"/>
      <c r="C3" s="78"/>
      <c r="D3" s="289" t="s">
        <v>301</v>
      </c>
      <c r="E3" s="289"/>
    </row>
    <row r="4" spans="1:5" ht="21" customHeight="1">
      <c r="A4" s="290" t="s">
        <v>302</v>
      </c>
      <c r="B4" s="290"/>
      <c r="C4" s="290"/>
      <c r="D4" s="290"/>
      <c r="E4" s="290"/>
    </row>
    <row r="5" spans="1:5" ht="15.75">
      <c r="A5" s="284" t="s">
        <v>303</v>
      </c>
      <c r="B5" s="284"/>
      <c r="C5" s="284"/>
      <c r="D5" s="284"/>
      <c r="E5" s="284"/>
    </row>
    <row r="6" spans="1:5" ht="15.75" customHeight="1">
      <c r="A6" s="280" t="s">
        <v>304</v>
      </c>
      <c r="B6" s="280"/>
      <c r="C6" s="280"/>
      <c r="D6" s="280"/>
      <c r="E6" s="280"/>
    </row>
    <row r="7" spans="1:5" ht="25.5" customHeight="1">
      <c r="A7" s="285" t="s">
        <v>27</v>
      </c>
      <c r="B7" s="286" t="s">
        <v>305</v>
      </c>
      <c r="C7" s="286" t="s">
        <v>29</v>
      </c>
      <c r="D7" s="287" t="s">
        <v>306</v>
      </c>
      <c r="E7" s="287"/>
    </row>
    <row r="8" spans="1:5" ht="13.5" customHeight="1">
      <c r="A8" s="285"/>
      <c r="B8" s="286"/>
      <c r="C8" s="286"/>
      <c r="D8" s="80" t="s">
        <v>307</v>
      </c>
      <c r="E8" s="80" t="s">
        <v>308</v>
      </c>
    </row>
    <row r="9" spans="1:5" ht="9.75" customHeight="1">
      <c r="A9" s="81">
        <v>1</v>
      </c>
      <c r="B9" s="82">
        <v>2</v>
      </c>
      <c r="C9" s="83">
        <v>3</v>
      </c>
      <c r="D9" s="84">
        <v>4</v>
      </c>
      <c r="E9" s="84">
        <v>5</v>
      </c>
    </row>
    <row r="10" spans="1:5" ht="15">
      <c r="A10" s="85" t="s">
        <v>309</v>
      </c>
      <c r="B10" s="86" t="s">
        <v>146</v>
      </c>
      <c r="C10" s="87"/>
      <c r="D10" s="88"/>
      <c r="E10" s="88"/>
    </row>
    <row r="11" spans="1:5" ht="12.75" customHeight="1">
      <c r="A11" s="89" t="s">
        <v>310</v>
      </c>
      <c r="B11" s="90" t="s">
        <v>242</v>
      </c>
      <c r="C11" s="91"/>
      <c r="D11" s="92">
        <v>-159479564</v>
      </c>
      <c r="E11" s="92">
        <v>-1302825127</v>
      </c>
    </row>
    <row r="12" spans="1:5" ht="12.75" customHeight="1">
      <c r="A12" s="89" t="s">
        <v>311</v>
      </c>
      <c r="B12" s="93"/>
      <c r="C12" s="91"/>
      <c r="D12" s="94"/>
      <c r="E12" s="94"/>
    </row>
    <row r="13" spans="1:5" ht="12.75" customHeight="1">
      <c r="A13" s="63" t="s">
        <v>315</v>
      </c>
      <c r="B13" s="95" t="s">
        <v>245</v>
      </c>
      <c r="C13" s="91"/>
      <c r="D13" s="94">
        <v>1914849645</v>
      </c>
      <c r="E13" s="94">
        <v>1946820939</v>
      </c>
    </row>
    <row r="14" spans="1:5" ht="12.75" customHeight="1">
      <c r="A14" s="63" t="s">
        <v>316</v>
      </c>
      <c r="B14" s="95" t="s">
        <v>317</v>
      </c>
      <c r="C14" s="91"/>
      <c r="D14" s="94">
        <v>0</v>
      </c>
      <c r="E14" s="94">
        <v>0</v>
      </c>
    </row>
    <row r="15" spans="1:5" ht="12.75" customHeight="1">
      <c r="A15" s="63" t="s">
        <v>318</v>
      </c>
      <c r="B15" s="95" t="s">
        <v>319</v>
      </c>
      <c r="C15" s="91"/>
      <c r="D15" s="94"/>
      <c r="E15" s="94"/>
    </row>
    <row r="16" spans="1:5" ht="12.75" customHeight="1">
      <c r="A16" s="63" t="s">
        <v>320</v>
      </c>
      <c r="B16" s="93" t="s">
        <v>321</v>
      </c>
      <c r="C16" s="91"/>
      <c r="D16" s="94">
        <v>-70823717</v>
      </c>
      <c r="E16" s="94">
        <v>-224619209</v>
      </c>
    </row>
    <row r="17" spans="1:5" ht="12.75" customHeight="1">
      <c r="A17" s="63" t="s">
        <v>323</v>
      </c>
      <c r="B17" s="93" t="s">
        <v>324</v>
      </c>
      <c r="C17" s="91"/>
      <c r="D17" s="94">
        <v>53444446</v>
      </c>
      <c r="E17" s="94">
        <v>167583333</v>
      </c>
    </row>
    <row r="18" spans="1:5" ht="12.75" customHeight="1">
      <c r="A18" s="89" t="s">
        <v>325</v>
      </c>
      <c r="B18" s="97" t="s">
        <v>326</v>
      </c>
      <c r="C18" s="98"/>
      <c r="D18" s="99"/>
      <c r="E18" s="99"/>
    </row>
    <row r="19" spans="1:5" ht="12.75" customHeight="1">
      <c r="A19" s="63" t="s">
        <v>327</v>
      </c>
      <c r="B19" s="95" t="s">
        <v>328</v>
      </c>
      <c r="C19" s="91"/>
      <c r="D19" s="94">
        <v>1049634446</v>
      </c>
      <c r="E19" s="94">
        <v>2661852259</v>
      </c>
    </row>
    <row r="20" spans="1:5" ht="12.75" customHeight="1">
      <c r="A20" s="63" t="s">
        <v>329</v>
      </c>
      <c r="B20" s="93">
        <v>10</v>
      </c>
      <c r="C20" s="91"/>
      <c r="D20" s="94">
        <v>-871135977</v>
      </c>
      <c r="E20" s="94">
        <v>-580776702</v>
      </c>
    </row>
    <row r="21" spans="1:5" ht="12.75" customHeight="1">
      <c r="A21" s="100" t="s">
        <v>330</v>
      </c>
      <c r="B21" s="93">
        <v>11</v>
      </c>
      <c r="C21" s="91"/>
      <c r="D21" s="94">
        <v>1326566337</v>
      </c>
      <c r="E21" s="94">
        <v>1896272053</v>
      </c>
    </row>
    <row r="22" spans="1:5" ht="12.75" customHeight="1">
      <c r="A22" s="63" t="s">
        <v>331</v>
      </c>
      <c r="B22" s="93">
        <v>12</v>
      </c>
      <c r="C22" s="91"/>
      <c r="D22" s="94">
        <v>955858409</v>
      </c>
      <c r="E22" s="94">
        <v>-730651709</v>
      </c>
    </row>
    <row r="23" spans="1:5" ht="12.75" customHeight="1">
      <c r="A23" s="63" t="s">
        <v>333</v>
      </c>
      <c r="B23" s="93">
        <v>13</v>
      </c>
      <c r="C23" s="91"/>
      <c r="D23" s="94">
        <v>-53444446</v>
      </c>
      <c r="E23" s="94">
        <v>-167583333</v>
      </c>
    </row>
    <row r="24" spans="1:5" ht="12.75" customHeight="1">
      <c r="A24" s="63" t="s">
        <v>334</v>
      </c>
      <c r="B24" s="93">
        <v>14</v>
      </c>
      <c r="C24" s="91"/>
      <c r="D24" s="94">
        <v>-304597185</v>
      </c>
      <c r="E24" s="94">
        <v>-159936000</v>
      </c>
    </row>
    <row r="25" spans="1:5" ht="12.75" customHeight="1">
      <c r="A25" s="63" t="s">
        <v>335</v>
      </c>
      <c r="B25" s="93">
        <v>15</v>
      </c>
      <c r="C25" s="91"/>
      <c r="D25" s="94"/>
      <c r="E25" s="94"/>
    </row>
    <row r="26" spans="1:5" ht="12.75" customHeight="1">
      <c r="A26" s="63" t="s">
        <v>336</v>
      </c>
      <c r="B26" s="93">
        <v>16</v>
      </c>
      <c r="C26" s="91"/>
      <c r="D26" s="94">
        <v>-134732800</v>
      </c>
      <c r="E26" s="94">
        <v>-107341601</v>
      </c>
    </row>
    <row r="27" spans="1:5" ht="12.75" customHeight="1">
      <c r="A27" s="89" t="s">
        <v>337</v>
      </c>
      <c r="B27" s="97" t="s">
        <v>254</v>
      </c>
      <c r="C27" s="91"/>
      <c r="D27" s="99">
        <f>SUM(D11:D26)</f>
        <v>3706139594</v>
      </c>
      <c r="E27" s="99">
        <f>SUM(E11:E26)</f>
        <v>3398794903</v>
      </c>
    </row>
    <row r="28" spans="1:5" ht="12.75" customHeight="1">
      <c r="A28" s="98" t="s">
        <v>338</v>
      </c>
      <c r="B28" s="93" t="s">
        <v>146</v>
      </c>
      <c r="C28" s="91"/>
      <c r="D28" s="102"/>
      <c r="E28" s="102"/>
    </row>
    <row r="29" spans="1:5" ht="12.75" customHeight="1">
      <c r="A29" s="63" t="s">
        <v>339</v>
      </c>
      <c r="B29" s="93">
        <v>21</v>
      </c>
      <c r="C29" s="91"/>
      <c r="D29" s="94">
        <v>-274485639</v>
      </c>
      <c r="E29" s="94">
        <v>-499851374</v>
      </c>
    </row>
    <row r="30" spans="1:5" ht="12.75" customHeight="1">
      <c r="A30" s="63" t="s">
        <v>340</v>
      </c>
      <c r="B30" s="93">
        <v>22</v>
      </c>
      <c r="C30" s="91"/>
      <c r="D30" s="94">
        <v>56451585</v>
      </c>
      <c r="E30" s="94"/>
    </row>
    <row r="31" spans="1:5" ht="12.75" customHeight="1">
      <c r="A31" s="63" t="s">
        <v>341</v>
      </c>
      <c r="B31" s="93">
        <v>23</v>
      </c>
      <c r="C31" s="91"/>
      <c r="D31" s="94"/>
      <c r="E31" s="94"/>
    </row>
    <row r="32" spans="1:5" ht="12.75" customHeight="1">
      <c r="A32" s="63" t="s">
        <v>342</v>
      </c>
      <c r="B32" s="93">
        <v>24</v>
      </c>
      <c r="C32" s="91"/>
      <c r="D32" s="94"/>
      <c r="E32" s="94"/>
    </row>
    <row r="33" spans="1:5" ht="12.75" customHeight="1">
      <c r="A33" s="63" t="s">
        <v>343</v>
      </c>
      <c r="B33" s="93">
        <v>25</v>
      </c>
      <c r="C33" s="91"/>
      <c r="D33" s="94"/>
      <c r="E33" s="94"/>
    </row>
    <row r="34" spans="1:5" ht="12.75" customHeight="1">
      <c r="A34" s="63" t="s">
        <v>344</v>
      </c>
      <c r="B34" s="93">
        <v>26</v>
      </c>
      <c r="C34" s="91"/>
      <c r="D34" s="94">
        <v>0</v>
      </c>
      <c r="E34" s="94">
        <v>0</v>
      </c>
    </row>
    <row r="35" spans="1:5" ht="12" customHeight="1">
      <c r="A35" s="63" t="s">
        <v>345</v>
      </c>
      <c r="B35" s="93">
        <v>27</v>
      </c>
      <c r="C35" s="91"/>
      <c r="D35" s="94">
        <v>14372132</v>
      </c>
      <c r="E35" s="94">
        <v>224619209</v>
      </c>
    </row>
    <row r="36" spans="1:5" ht="12.75" customHeight="1">
      <c r="A36" s="89" t="s">
        <v>346</v>
      </c>
      <c r="B36" s="97" t="s">
        <v>268</v>
      </c>
      <c r="C36" s="91"/>
      <c r="D36" s="92">
        <v>-203661922</v>
      </c>
      <c r="E36" s="92">
        <v>-275232165</v>
      </c>
    </row>
    <row r="37" spans="1:5" ht="12.75" customHeight="1">
      <c r="A37" s="98" t="s">
        <v>347</v>
      </c>
      <c r="B37" s="90"/>
      <c r="C37" s="91"/>
      <c r="D37" s="99"/>
      <c r="E37" s="99"/>
    </row>
    <row r="38" spans="1:5" ht="12.75" customHeight="1">
      <c r="A38" s="63" t="s">
        <v>348</v>
      </c>
      <c r="B38" s="93">
        <v>31</v>
      </c>
      <c r="C38" s="91"/>
      <c r="D38" s="94">
        <v>0</v>
      </c>
      <c r="E38" s="94">
        <v>0</v>
      </c>
    </row>
    <row r="39" spans="1:5" ht="12.75" customHeight="1">
      <c r="A39" s="63" t="s">
        <v>349</v>
      </c>
      <c r="B39" s="93">
        <v>32</v>
      </c>
      <c r="C39" s="91"/>
      <c r="D39" s="99"/>
      <c r="E39" s="99"/>
    </row>
    <row r="40" spans="1:5" ht="12.75" customHeight="1">
      <c r="A40" s="63" t="s">
        <v>350</v>
      </c>
      <c r="B40" s="103"/>
      <c r="C40" s="91"/>
      <c r="D40" s="99"/>
      <c r="E40" s="99"/>
    </row>
    <row r="41" spans="1:5" ht="12.75" customHeight="1">
      <c r="A41" s="63" t="s">
        <v>351</v>
      </c>
      <c r="B41" s="93">
        <v>33</v>
      </c>
      <c r="C41" s="91"/>
      <c r="D41" s="94">
        <v>3000000000</v>
      </c>
      <c r="E41" s="94">
        <v>5000000000</v>
      </c>
    </row>
    <row r="42" spans="1:5" ht="12.75" customHeight="1">
      <c r="A42" s="63" t="s">
        <v>352</v>
      </c>
      <c r="B42" s="93">
        <v>34</v>
      </c>
      <c r="C42" s="91"/>
      <c r="D42" s="94">
        <v>-3000000000</v>
      </c>
      <c r="E42" s="94">
        <v>-6500000000</v>
      </c>
    </row>
    <row r="43" spans="1:5" ht="12.75" customHeight="1">
      <c r="A43" s="63" t="s">
        <v>354</v>
      </c>
      <c r="B43" s="93">
        <v>35</v>
      </c>
      <c r="C43" s="91"/>
      <c r="D43" s="94">
        <v>0</v>
      </c>
      <c r="E43" s="94">
        <v>0</v>
      </c>
    </row>
    <row r="44" spans="1:5" ht="12.75" customHeight="1">
      <c r="A44" s="63" t="s">
        <v>355</v>
      </c>
      <c r="B44" s="93">
        <v>36</v>
      </c>
      <c r="C44" s="91"/>
      <c r="D44" s="94">
        <v>0</v>
      </c>
      <c r="E44" s="99">
        <v>0</v>
      </c>
    </row>
    <row r="45" spans="1:5" ht="14.25">
      <c r="A45" s="89" t="s">
        <v>356</v>
      </c>
      <c r="B45" s="97" t="s">
        <v>274</v>
      </c>
      <c r="C45" s="91"/>
      <c r="D45" s="99">
        <f>SUM(D38:D44)</f>
        <v>0</v>
      </c>
      <c r="E45" s="99">
        <f>SUM(E38:E44)</f>
        <v>-1500000000</v>
      </c>
    </row>
    <row r="46" spans="1:5" ht="15">
      <c r="A46" s="98" t="s">
        <v>357</v>
      </c>
      <c r="B46" s="90" t="s">
        <v>278</v>
      </c>
      <c r="C46" s="91"/>
      <c r="D46" s="99">
        <f>+D27+D36+D45</f>
        <v>3502477672</v>
      </c>
      <c r="E46" s="99">
        <f>+E27+E36+E45</f>
        <v>1623562738</v>
      </c>
    </row>
    <row r="47" spans="1:5" ht="15">
      <c r="A47" s="98" t="s">
        <v>358</v>
      </c>
      <c r="B47" s="90" t="s">
        <v>286</v>
      </c>
      <c r="C47" s="91"/>
      <c r="D47" s="99">
        <v>5546328430</v>
      </c>
      <c r="E47" s="99">
        <v>1009096864</v>
      </c>
    </row>
    <row r="48" spans="1:5" ht="15">
      <c r="A48" s="98" t="s">
        <v>359</v>
      </c>
      <c r="B48" s="90" t="s">
        <v>288</v>
      </c>
      <c r="C48" s="91"/>
      <c r="D48" s="99"/>
      <c r="E48" s="99"/>
    </row>
    <row r="49" spans="1:5" ht="15">
      <c r="A49" s="104" t="s">
        <v>360</v>
      </c>
      <c r="B49" s="105" t="s">
        <v>292</v>
      </c>
      <c r="C49" s="106" t="s">
        <v>361</v>
      </c>
      <c r="D49" s="96">
        <f>+D46+D47+D48</f>
        <v>9048806102</v>
      </c>
      <c r="E49" s="96">
        <f>+E46+E47+E48</f>
        <v>2632659602</v>
      </c>
    </row>
    <row r="50" ht="10.5" customHeight="1"/>
    <row r="51" spans="2:5" ht="15">
      <c r="B51" s="108"/>
      <c r="C51" s="270" t="s">
        <v>362</v>
      </c>
      <c r="D51" s="270"/>
      <c r="E51" s="270"/>
    </row>
    <row r="52" spans="1:5" ht="18">
      <c r="A52" s="109" t="s">
        <v>363</v>
      </c>
      <c r="B52" s="108"/>
      <c r="C52" s="275" t="s">
        <v>364</v>
      </c>
      <c r="D52" s="275"/>
      <c r="E52" s="275"/>
    </row>
    <row r="53" spans="1:5" ht="18">
      <c r="A53" s="109"/>
      <c r="B53" s="108"/>
      <c r="C53" s="74"/>
      <c r="D53" s="74"/>
      <c r="E53" s="74"/>
    </row>
    <row r="54" ht="15" customHeight="1"/>
    <row r="739" ht="14.25">
      <c r="C739" t="s">
        <v>230</v>
      </c>
    </row>
    <row r="747" ht="14.25">
      <c r="C747" t="s">
        <v>230</v>
      </c>
    </row>
    <row r="753" ht="14.25">
      <c r="C753" t="s">
        <v>230</v>
      </c>
    </row>
    <row r="764" ht="14.25">
      <c r="C764" t="s">
        <v>230</v>
      </c>
    </row>
    <row r="771" ht="14.25">
      <c r="C771" t="s">
        <v>230</v>
      </c>
    </row>
    <row r="776" ht="14.25">
      <c r="C776" t="s">
        <v>230</v>
      </c>
    </row>
    <row r="785" ht="14.25">
      <c r="C785" t="s">
        <v>230</v>
      </c>
    </row>
    <row r="792" ht="14.25">
      <c r="C792" t="s">
        <v>230</v>
      </c>
    </row>
    <row r="800" ht="14.25">
      <c r="C800" t="s">
        <v>230</v>
      </c>
    </row>
    <row r="804" ht="14.25">
      <c r="C804" t="s">
        <v>230</v>
      </c>
    </row>
    <row r="815" ht="14.25">
      <c r="C815" t="s">
        <v>230</v>
      </c>
    </row>
    <row r="821" ht="14.25">
      <c r="C821" t="s">
        <v>230</v>
      </c>
    </row>
    <row r="831" ht="14.25">
      <c r="C831" t="s">
        <v>230</v>
      </c>
    </row>
    <row r="836" ht="14.25">
      <c r="C836" t="s">
        <v>230</v>
      </c>
    </row>
    <row r="845" ht="14.25">
      <c r="C845" t="s">
        <v>230</v>
      </c>
    </row>
    <row r="853" ht="14.25">
      <c r="C853" t="s">
        <v>230</v>
      </c>
    </row>
    <row r="859" ht="14.25">
      <c r="C859" t="s">
        <v>230</v>
      </c>
    </row>
    <row r="880" ht="14.25">
      <c r="C880" t="s">
        <v>230</v>
      </c>
    </row>
    <row r="900" ht="14.25">
      <c r="C900" t="s">
        <v>230</v>
      </c>
    </row>
    <row r="904" ht="14.25">
      <c r="C904" t="s">
        <v>230</v>
      </c>
    </row>
  </sheetData>
  <sheetProtection/>
  <mergeCells count="12">
    <mergeCell ref="D1:E1"/>
    <mergeCell ref="D2:E2"/>
    <mergeCell ref="D3:E3"/>
    <mergeCell ref="A4:E4"/>
    <mergeCell ref="A5:E5"/>
    <mergeCell ref="C51:E51"/>
    <mergeCell ref="C52:E52"/>
    <mergeCell ref="A6:E6"/>
    <mergeCell ref="A7:A8"/>
    <mergeCell ref="B7:B8"/>
    <mergeCell ref="C7:C8"/>
    <mergeCell ref="D7:E7"/>
  </mergeCells>
  <printOptions/>
  <pageMargins left="0.71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5"/>
  <sheetViews>
    <sheetView zoomScalePageLayoutView="0" workbookViewId="0" topLeftCell="A7">
      <selection activeCell="D108" sqref="D108:E109"/>
    </sheetView>
  </sheetViews>
  <sheetFormatPr defaultColWidth="8.796875" defaultRowHeight="14.25"/>
  <cols>
    <col min="5" max="5" width="8.59765625" style="0" customWidth="1"/>
    <col min="6" max="6" width="26" style="0" customWidth="1"/>
    <col min="7" max="7" width="17.8984375" style="0" customWidth="1"/>
  </cols>
  <sheetData>
    <row r="1" spans="1:7" ht="15.75">
      <c r="A1" s="294" t="s">
        <v>20</v>
      </c>
      <c r="B1" s="294"/>
      <c r="C1" s="294"/>
      <c r="D1" s="294"/>
      <c r="E1" s="294"/>
      <c r="F1" s="295" t="s">
        <v>367</v>
      </c>
      <c r="G1" s="295"/>
    </row>
    <row r="2" spans="1:7" ht="15">
      <c r="A2" s="111"/>
      <c r="B2" s="112"/>
      <c r="C2" s="296"/>
      <c r="D2" s="296"/>
      <c r="E2" s="296"/>
      <c r="F2" s="296" t="s">
        <v>296</v>
      </c>
      <c r="G2" s="296"/>
    </row>
    <row r="3" spans="1:7" ht="15">
      <c r="A3" s="111"/>
      <c r="B3" s="112"/>
      <c r="C3" s="296"/>
      <c r="D3" s="296"/>
      <c r="E3" s="296"/>
      <c r="F3" s="296" t="s">
        <v>297</v>
      </c>
      <c r="G3" s="296"/>
    </row>
    <row r="4" spans="1:7" ht="15">
      <c r="A4" s="111"/>
      <c r="B4" s="112"/>
      <c r="C4" s="75"/>
      <c r="D4" s="75"/>
      <c r="E4" s="75"/>
      <c r="F4" s="75"/>
      <c r="G4" s="75"/>
    </row>
    <row r="5" spans="1:7" ht="19.5">
      <c r="A5" s="297" t="s">
        <v>368</v>
      </c>
      <c r="B5" s="297"/>
      <c r="C5" s="297"/>
      <c r="D5" s="297"/>
      <c r="E5" s="297"/>
      <c r="F5" s="297"/>
      <c r="G5" s="297"/>
    </row>
    <row r="6" spans="1:7" ht="16.5">
      <c r="A6" s="298" t="s">
        <v>369</v>
      </c>
      <c r="B6" s="298"/>
      <c r="C6" s="298"/>
      <c r="D6" s="298"/>
      <c r="E6" s="298"/>
      <c r="F6" s="298"/>
      <c r="G6" s="298"/>
    </row>
    <row r="7" ht="14.25">
      <c r="B7" s="113"/>
    </row>
    <row r="8" spans="1:7" ht="16.5">
      <c r="A8" s="293" t="s">
        <v>370</v>
      </c>
      <c r="B8" s="293"/>
      <c r="C8" s="293"/>
      <c r="D8" s="293"/>
      <c r="E8" s="293"/>
      <c r="F8" s="293"/>
      <c r="G8" s="293"/>
    </row>
    <row r="9" spans="1:7" s="114" customFormat="1" ht="15">
      <c r="A9" s="291" t="s">
        <v>371</v>
      </c>
      <c r="B9" s="291"/>
      <c r="C9" s="291"/>
      <c r="D9" s="291"/>
      <c r="E9" s="291"/>
      <c r="F9" s="291"/>
      <c r="G9" s="291"/>
    </row>
    <row r="10" spans="1:7" s="114" customFormat="1" ht="15">
      <c r="A10" s="291" t="s">
        <v>372</v>
      </c>
      <c r="B10" s="291"/>
      <c r="C10" s="291"/>
      <c r="D10" s="291"/>
      <c r="E10" s="291"/>
      <c r="F10" s="291"/>
      <c r="G10" s="291"/>
    </row>
    <row r="11" spans="1:256" s="114" customFormat="1" ht="15">
      <c r="A11" s="291" t="s">
        <v>373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1"/>
      <c r="FW11" s="291"/>
      <c r="FX11" s="291"/>
      <c r="FY11" s="291"/>
      <c r="FZ11" s="291"/>
      <c r="GA11" s="291"/>
      <c r="GB11" s="291"/>
      <c r="GC11" s="291"/>
      <c r="GD11" s="291"/>
      <c r="GE11" s="291"/>
      <c r="GF11" s="291"/>
      <c r="GG11" s="291"/>
      <c r="GH11" s="291"/>
      <c r="GI11" s="291"/>
      <c r="GJ11" s="291"/>
      <c r="GK11" s="291"/>
      <c r="GL11" s="291"/>
      <c r="GM11" s="291"/>
      <c r="GN11" s="291"/>
      <c r="GO11" s="291"/>
      <c r="GP11" s="291"/>
      <c r="GQ11" s="291"/>
      <c r="GR11" s="291"/>
      <c r="GS11" s="291"/>
      <c r="GT11" s="291"/>
      <c r="GU11" s="291"/>
      <c r="GV11" s="291"/>
      <c r="GW11" s="291"/>
      <c r="GX11" s="291"/>
      <c r="GY11" s="291"/>
      <c r="GZ11" s="291"/>
      <c r="HA11" s="291"/>
      <c r="HB11" s="291"/>
      <c r="HC11" s="291"/>
      <c r="HD11" s="291"/>
      <c r="HE11" s="291"/>
      <c r="HF11" s="291"/>
      <c r="HG11" s="291"/>
      <c r="HH11" s="291"/>
      <c r="HI11" s="291"/>
      <c r="HJ11" s="291"/>
      <c r="HK11" s="291"/>
      <c r="HL11" s="291"/>
      <c r="HM11" s="291"/>
      <c r="HN11" s="291"/>
      <c r="HO11" s="291"/>
      <c r="HP11" s="291"/>
      <c r="HQ11" s="291"/>
      <c r="HR11" s="291"/>
      <c r="HS11" s="291"/>
      <c r="HT11" s="291"/>
      <c r="HU11" s="291"/>
      <c r="HV11" s="291"/>
      <c r="HW11" s="291"/>
      <c r="HX11" s="291"/>
      <c r="HY11" s="291"/>
      <c r="HZ11" s="291"/>
      <c r="IA11" s="291"/>
      <c r="IB11" s="291"/>
      <c r="IC11" s="291"/>
      <c r="ID11" s="291"/>
      <c r="IE11" s="291"/>
      <c r="IF11" s="291"/>
      <c r="IG11" s="291"/>
      <c r="IH11" s="291"/>
      <c r="II11" s="291"/>
      <c r="IJ11" s="291"/>
      <c r="IK11" s="291"/>
      <c r="IL11" s="291"/>
      <c r="IM11" s="291"/>
      <c r="IN11" s="291"/>
      <c r="IO11" s="291"/>
      <c r="IP11" s="291"/>
      <c r="IQ11" s="291"/>
      <c r="IR11" s="291"/>
      <c r="IS11" s="291"/>
      <c r="IT11" s="291"/>
      <c r="IU11" s="291"/>
      <c r="IV11" s="291"/>
    </row>
    <row r="12" spans="1:256" s="114" customFormat="1" ht="15">
      <c r="A12" s="291" t="s">
        <v>374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  <c r="FW12" s="291"/>
      <c r="FX12" s="291"/>
      <c r="FY12" s="291"/>
      <c r="FZ12" s="291"/>
      <c r="GA12" s="291"/>
      <c r="GB12" s="291"/>
      <c r="GC12" s="291"/>
      <c r="GD12" s="291"/>
      <c r="GE12" s="291"/>
      <c r="GF12" s="291"/>
      <c r="GG12" s="291"/>
      <c r="GH12" s="291"/>
      <c r="GI12" s="291"/>
      <c r="GJ12" s="291"/>
      <c r="GK12" s="291"/>
      <c r="GL12" s="291"/>
      <c r="GM12" s="291"/>
      <c r="GN12" s="291"/>
      <c r="GO12" s="291"/>
      <c r="GP12" s="291"/>
      <c r="GQ12" s="291"/>
      <c r="GR12" s="291"/>
      <c r="GS12" s="291"/>
      <c r="GT12" s="291"/>
      <c r="GU12" s="291"/>
      <c r="GV12" s="291"/>
      <c r="GW12" s="291"/>
      <c r="GX12" s="291"/>
      <c r="GY12" s="291"/>
      <c r="GZ12" s="291"/>
      <c r="HA12" s="291"/>
      <c r="HB12" s="291"/>
      <c r="HC12" s="291"/>
      <c r="HD12" s="291"/>
      <c r="HE12" s="291"/>
      <c r="HF12" s="291"/>
      <c r="HG12" s="291"/>
      <c r="HH12" s="291"/>
      <c r="HI12" s="291"/>
      <c r="HJ12" s="291"/>
      <c r="HK12" s="291"/>
      <c r="HL12" s="291"/>
      <c r="HM12" s="291"/>
      <c r="HN12" s="291"/>
      <c r="HO12" s="291"/>
      <c r="HP12" s="291"/>
      <c r="HQ12" s="291"/>
      <c r="HR12" s="291"/>
      <c r="HS12" s="291"/>
      <c r="HT12" s="291"/>
      <c r="HU12" s="291"/>
      <c r="HV12" s="291"/>
      <c r="HW12" s="291"/>
      <c r="HX12" s="291"/>
      <c r="HY12" s="291"/>
      <c r="HZ12" s="291"/>
      <c r="IA12" s="291"/>
      <c r="IB12" s="291"/>
      <c r="IC12" s="291"/>
      <c r="ID12" s="291"/>
      <c r="IE12" s="291"/>
      <c r="IF12" s="291"/>
      <c r="IG12" s="291"/>
      <c r="IH12" s="291"/>
      <c r="II12" s="291"/>
      <c r="IJ12" s="291"/>
      <c r="IK12" s="291"/>
      <c r="IL12" s="291"/>
      <c r="IM12" s="291"/>
      <c r="IN12" s="291"/>
      <c r="IO12" s="291"/>
      <c r="IP12" s="291"/>
      <c r="IQ12" s="291"/>
      <c r="IR12" s="291"/>
      <c r="IS12" s="291"/>
      <c r="IT12" s="291"/>
      <c r="IU12" s="291"/>
      <c r="IV12" s="291"/>
    </row>
    <row r="13" spans="1:256" s="114" customFormat="1" ht="15">
      <c r="A13" s="291" t="s">
        <v>375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/>
      <c r="GR13" s="291"/>
      <c r="GS13" s="291"/>
      <c r="GT13" s="291"/>
      <c r="GU13" s="291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/>
      <c r="HF13" s="291"/>
      <c r="HG13" s="291"/>
      <c r="HH13" s="291"/>
      <c r="HI13" s="291"/>
      <c r="HJ13" s="291"/>
      <c r="HK13" s="291"/>
      <c r="HL13" s="291"/>
      <c r="HM13" s="291"/>
      <c r="HN13" s="291"/>
      <c r="HO13" s="291"/>
      <c r="HP13" s="291"/>
      <c r="HQ13" s="291"/>
      <c r="HR13" s="291"/>
      <c r="HS13" s="291"/>
      <c r="HT13" s="291"/>
      <c r="HU13" s="291"/>
      <c r="HV13" s="291"/>
      <c r="HW13" s="291"/>
      <c r="HX13" s="291"/>
      <c r="HY13" s="291"/>
      <c r="HZ13" s="291"/>
      <c r="IA13" s="291"/>
      <c r="IB13" s="291"/>
      <c r="IC13" s="291"/>
      <c r="ID13" s="291"/>
      <c r="IE13" s="291"/>
      <c r="IF13" s="291"/>
      <c r="IG13" s="291"/>
      <c r="IH13" s="291"/>
      <c r="II13" s="291"/>
      <c r="IJ13" s="291"/>
      <c r="IK13" s="291"/>
      <c r="IL13" s="291"/>
      <c r="IM13" s="291"/>
      <c r="IN13" s="291"/>
      <c r="IO13" s="291"/>
      <c r="IP13" s="291"/>
      <c r="IQ13" s="291"/>
      <c r="IR13" s="291"/>
      <c r="IS13" s="291"/>
      <c r="IT13" s="291"/>
      <c r="IU13" s="291"/>
      <c r="IV13" s="291"/>
    </row>
    <row r="14" spans="1:7" s="114" customFormat="1" ht="15" customHeight="1">
      <c r="A14" s="291" t="s">
        <v>376</v>
      </c>
      <c r="B14" s="291"/>
      <c r="C14" s="291"/>
      <c r="D14" s="291"/>
      <c r="E14" s="291"/>
      <c r="F14" s="291"/>
      <c r="G14" s="291"/>
    </row>
    <row r="15" spans="1:7" s="114" customFormat="1" ht="16.5">
      <c r="A15" s="293" t="s">
        <v>377</v>
      </c>
      <c r="B15" s="293"/>
      <c r="C15" s="293"/>
      <c r="D15" s="293"/>
      <c r="E15" s="293"/>
      <c r="F15" s="293"/>
      <c r="G15" s="293"/>
    </row>
    <row r="16" spans="1:7" s="114" customFormat="1" ht="15">
      <c r="A16" s="291" t="s">
        <v>378</v>
      </c>
      <c r="B16" s="291"/>
      <c r="C16" s="291"/>
      <c r="D16" s="291"/>
      <c r="E16" s="291"/>
      <c r="F16" s="291"/>
      <c r="G16" s="291"/>
    </row>
    <row r="17" spans="1:7" s="114" customFormat="1" ht="15">
      <c r="A17" s="291" t="s">
        <v>379</v>
      </c>
      <c r="B17" s="291"/>
      <c r="C17" s="291"/>
      <c r="D17" s="291"/>
      <c r="E17" s="291"/>
      <c r="F17" s="291"/>
      <c r="G17" s="291"/>
    </row>
    <row r="18" spans="1:7" s="114" customFormat="1" ht="16.5">
      <c r="A18" s="293" t="s">
        <v>380</v>
      </c>
      <c r="B18" s="293"/>
      <c r="C18" s="293"/>
      <c r="D18" s="293"/>
      <c r="E18" s="293"/>
      <c r="F18" s="293"/>
      <c r="G18" s="293"/>
    </row>
    <row r="19" spans="1:7" s="114" customFormat="1" ht="15">
      <c r="A19" s="291" t="s">
        <v>381</v>
      </c>
      <c r="B19" s="291"/>
      <c r="C19" s="291"/>
      <c r="D19" s="291"/>
      <c r="E19" s="291"/>
      <c r="F19" s="291"/>
      <c r="G19" s="291"/>
    </row>
    <row r="20" spans="1:7" s="114" customFormat="1" ht="15">
      <c r="A20" s="291" t="s">
        <v>382</v>
      </c>
      <c r="B20" s="291"/>
      <c r="C20" s="291"/>
      <c r="D20" s="291"/>
      <c r="E20" s="291"/>
      <c r="F20" s="291"/>
      <c r="G20" s="291"/>
    </row>
    <row r="21" spans="1:7" s="114" customFormat="1" ht="15">
      <c r="A21" s="291" t="s">
        <v>383</v>
      </c>
      <c r="B21" s="291"/>
      <c r="C21" s="291"/>
      <c r="D21" s="291"/>
      <c r="E21" s="291"/>
      <c r="F21" s="291"/>
      <c r="G21" s="291"/>
    </row>
    <row r="22" spans="1:7" s="114" customFormat="1" ht="15">
      <c r="A22" s="291" t="s">
        <v>384</v>
      </c>
      <c r="B22" s="291"/>
      <c r="C22" s="291"/>
      <c r="D22" s="291"/>
      <c r="E22" s="291"/>
      <c r="F22" s="291"/>
      <c r="G22" s="291"/>
    </row>
    <row r="23" spans="1:7" s="114" customFormat="1" ht="15">
      <c r="A23" s="291" t="s">
        <v>385</v>
      </c>
      <c r="B23" s="291"/>
      <c r="C23" s="291"/>
      <c r="D23" s="291"/>
      <c r="E23" s="291"/>
      <c r="F23" s="291"/>
      <c r="G23" s="291"/>
    </row>
    <row r="24" spans="1:7" s="114" customFormat="1" ht="16.5">
      <c r="A24" s="293" t="s">
        <v>386</v>
      </c>
      <c r="B24" s="293"/>
      <c r="C24" s="293"/>
      <c r="D24" s="293"/>
      <c r="E24" s="293"/>
      <c r="F24" s="293"/>
      <c r="G24" s="293"/>
    </row>
    <row r="25" spans="1:7" s="114" customFormat="1" ht="15">
      <c r="A25" s="291" t="s">
        <v>387</v>
      </c>
      <c r="B25" s="291"/>
      <c r="C25" s="291"/>
      <c r="D25" s="291"/>
      <c r="E25" s="291"/>
      <c r="F25" s="291"/>
      <c r="G25" s="291"/>
    </row>
    <row r="26" spans="1:7" s="114" customFormat="1" ht="15">
      <c r="A26" s="291" t="s">
        <v>388</v>
      </c>
      <c r="B26" s="291"/>
      <c r="C26" s="291"/>
      <c r="D26" s="291"/>
      <c r="E26" s="291"/>
      <c r="F26" s="291"/>
      <c r="G26" s="291"/>
    </row>
    <row r="27" spans="1:7" s="114" customFormat="1" ht="15">
      <c r="A27" s="291" t="s">
        <v>389</v>
      </c>
      <c r="B27" s="291"/>
      <c r="C27" s="291"/>
      <c r="D27" s="291"/>
      <c r="E27" s="291"/>
      <c r="F27" s="291"/>
      <c r="G27" s="291"/>
    </row>
    <row r="28" spans="1:7" s="114" customFormat="1" ht="15">
      <c r="A28" s="291" t="s">
        <v>390</v>
      </c>
      <c r="B28" s="291"/>
      <c r="C28" s="291"/>
      <c r="D28" s="291"/>
      <c r="E28" s="291"/>
      <c r="F28" s="291"/>
      <c r="G28" s="291"/>
    </row>
    <row r="29" spans="1:7" s="114" customFormat="1" ht="15">
      <c r="A29" s="291" t="s">
        <v>391</v>
      </c>
      <c r="B29" s="291"/>
      <c r="C29" s="291"/>
      <c r="D29" s="291"/>
      <c r="E29" s="291"/>
      <c r="F29" s="291"/>
      <c r="G29" s="291"/>
    </row>
    <row r="30" spans="1:7" s="114" customFormat="1" ht="15">
      <c r="A30" s="291" t="s">
        <v>392</v>
      </c>
      <c r="B30" s="291"/>
      <c r="C30" s="291"/>
      <c r="D30" s="291"/>
      <c r="E30" s="291"/>
      <c r="F30" s="291"/>
      <c r="G30" s="291"/>
    </row>
    <row r="31" spans="1:7" s="114" customFormat="1" ht="15">
      <c r="A31" s="291" t="s">
        <v>393</v>
      </c>
      <c r="B31" s="291"/>
      <c r="C31" s="291"/>
      <c r="D31" s="291"/>
      <c r="E31" s="291"/>
      <c r="F31" s="291"/>
      <c r="G31" s="291"/>
    </row>
    <row r="32" spans="1:7" s="114" customFormat="1" ht="15">
      <c r="A32" s="291" t="s">
        <v>394</v>
      </c>
      <c r="B32" s="291"/>
      <c r="C32" s="291"/>
      <c r="D32" s="291"/>
      <c r="E32" s="291"/>
      <c r="F32" s="291"/>
      <c r="G32" s="291"/>
    </row>
    <row r="33" spans="1:7" s="114" customFormat="1" ht="15">
      <c r="A33" s="291" t="s">
        <v>395</v>
      </c>
      <c r="B33" s="291"/>
      <c r="C33" s="291"/>
      <c r="D33" s="291"/>
      <c r="E33" s="291"/>
      <c r="F33" s="291"/>
      <c r="G33" s="291"/>
    </row>
    <row r="34" spans="1:7" s="114" customFormat="1" ht="15">
      <c r="A34" s="76" t="s">
        <v>396</v>
      </c>
      <c r="B34" s="76"/>
      <c r="C34" s="76"/>
      <c r="D34" s="76"/>
      <c r="E34" s="76"/>
      <c r="F34" s="76"/>
      <c r="G34" s="76"/>
    </row>
    <row r="35" spans="1:7" s="114" customFormat="1" ht="15">
      <c r="A35" s="291" t="s">
        <v>397</v>
      </c>
      <c r="B35" s="291"/>
      <c r="C35" s="291"/>
      <c r="D35" s="291"/>
      <c r="E35" s="291"/>
      <c r="F35" s="291"/>
      <c r="G35" s="291"/>
    </row>
    <row r="36" spans="1:7" s="114" customFormat="1" ht="15">
      <c r="A36" s="291" t="s">
        <v>398</v>
      </c>
      <c r="B36" s="291"/>
      <c r="C36" s="291"/>
      <c r="D36" s="291"/>
      <c r="E36" s="291"/>
      <c r="F36" s="291"/>
      <c r="G36" s="291"/>
    </row>
    <row r="37" spans="1:7" s="114" customFormat="1" ht="15">
      <c r="A37" s="291" t="s">
        <v>399</v>
      </c>
      <c r="B37" s="291"/>
      <c r="C37" s="291"/>
      <c r="D37" s="291"/>
      <c r="E37" s="291"/>
      <c r="F37" s="291"/>
      <c r="G37" s="291"/>
    </row>
    <row r="38" spans="1:7" s="114" customFormat="1" ht="15">
      <c r="A38" s="291" t="s">
        <v>400</v>
      </c>
      <c r="B38" s="291"/>
      <c r="C38" s="291"/>
      <c r="D38" s="291"/>
      <c r="E38" s="291"/>
      <c r="F38" s="291"/>
      <c r="G38" s="291"/>
    </row>
    <row r="39" spans="1:7" s="114" customFormat="1" ht="15">
      <c r="A39" s="291" t="s">
        <v>401</v>
      </c>
      <c r="B39" s="291"/>
      <c r="C39" s="291"/>
      <c r="D39" s="291"/>
      <c r="E39" s="291"/>
      <c r="F39" s="291"/>
      <c r="G39" s="291"/>
    </row>
    <row r="40" spans="1:7" s="114" customFormat="1" ht="15">
      <c r="A40" s="291" t="s">
        <v>402</v>
      </c>
      <c r="B40" s="291"/>
      <c r="C40" s="291"/>
      <c r="D40" s="291"/>
      <c r="E40" s="291"/>
      <c r="F40" s="291"/>
      <c r="G40" s="291"/>
    </row>
    <row r="41" spans="1:7" s="114" customFormat="1" ht="15">
      <c r="A41" s="291" t="s">
        <v>403</v>
      </c>
      <c r="B41" s="291"/>
      <c r="C41" s="291"/>
      <c r="D41" s="291"/>
      <c r="E41" s="291"/>
      <c r="F41" s="291"/>
      <c r="G41" s="291"/>
    </row>
    <row r="42" spans="1:7" s="114" customFormat="1" ht="15">
      <c r="A42" s="291" t="s">
        <v>404</v>
      </c>
      <c r="B42" s="291"/>
      <c r="C42" s="291"/>
      <c r="D42" s="291"/>
      <c r="E42" s="291"/>
      <c r="F42" s="291"/>
      <c r="G42" s="291"/>
    </row>
    <row r="43" spans="1:7" s="114" customFormat="1" ht="15">
      <c r="A43" s="291" t="s">
        <v>405</v>
      </c>
      <c r="B43" s="291"/>
      <c r="C43" s="291"/>
      <c r="D43" s="291"/>
      <c r="E43" s="291"/>
      <c r="F43" s="291"/>
      <c r="G43" s="291"/>
    </row>
    <row r="44" spans="1:7" s="114" customFormat="1" ht="15">
      <c r="A44" s="291" t="s">
        <v>406</v>
      </c>
      <c r="B44" s="291"/>
      <c r="C44" s="291"/>
      <c r="D44" s="291"/>
      <c r="E44" s="291"/>
      <c r="F44" s="291"/>
      <c r="G44" s="291"/>
    </row>
    <row r="45" spans="1:7" s="114" customFormat="1" ht="15">
      <c r="A45" s="291" t="s">
        <v>407</v>
      </c>
      <c r="B45" s="291"/>
      <c r="C45" s="291"/>
      <c r="D45" s="291"/>
      <c r="E45" s="291"/>
      <c r="F45" s="291"/>
      <c r="G45" s="291"/>
    </row>
    <row r="46" spans="1:7" s="114" customFormat="1" ht="15">
      <c r="A46" s="291" t="s">
        <v>408</v>
      </c>
      <c r="B46" s="291"/>
      <c r="C46" s="291"/>
      <c r="D46" s="291"/>
      <c r="E46" s="291"/>
      <c r="F46" s="291"/>
      <c r="G46" s="291"/>
    </row>
    <row r="47" spans="1:7" s="114" customFormat="1" ht="15">
      <c r="A47" s="291" t="s">
        <v>409</v>
      </c>
      <c r="B47" s="291"/>
      <c r="C47" s="291"/>
      <c r="D47" s="291"/>
      <c r="E47" s="291"/>
      <c r="F47" s="291"/>
      <c r="G47" s="291"/>
    </row>
    <row r="48" spans="1:7" s="114" customFormat="1" ht="15">
      <c r="A48" s="291" t="s">
        <v>410</v>
      </c>
      <c r="B48" s="291"/>
      <c r="C48" s="291"/>
      <c r="D48" s="291"/>
      <c r="E48" s="291"/>
      <c r="F48" s="291"/>
      <c r="G48" s="291"/>
    </row>
    <row r="49" spans="1:7" s="114" customFormat="1" ht="15">
      <c r="A49" s="291" t="s">
        <v>411</v>
      </c>
      <c r="B49" s="291"/>
      <c r="C49" s="291"/>
      <c r="D49" s="291"/>
      <c r="E49" s="291"/>
      <c r="F49" s="291"/>
      <c r="G49" s="291"/>
    </row>
    <row r="50" spans="1:7" s="114" customFormat="1" ht="15">
      <c r="A50" s="291" t="s">
        <v>412</v>
      </c>
      <c r="B50" s="291"/>
      <c r="C50" s="291"/>
      <c r="D50" s="291"/>
      <c r="E50" s="291"/>
      <c r="F50" s="291"/>
      <c r="G50" s="291"/>
    </row>
    <row r="51" spans="1:7" s="114" customFormat="1" ht="15">
      <c r="A51" s="291" t="s">
        <v>413</v>
      </c>
      <c r="B51" s="291"/>
      <c r="C51" s="291"/>
      <c r="D51" s="291"/>
      <c r="E51" s="291"/>
      <c r="F51" s="291"/>
      <c r="G51" s="291"/>
    </row>
    <row r="52" spans="1:7" s="114" customFormat="1" ht="15">
      <c r="A52" s="291" t="s">
        <v>414</v>
      </c>
      <c r="B52" s="291"/>
      <c r="C52" s="291"/>
      <c r="D52" s="291"/>
      <c r="E52" s="291"/>
      <c r="F52" s="291"/>
      <c r="G52" s="291"/>
    </row>
    <row r="53" spans="1:7" s="114" customFormat="1" ht="15">
      <c r="A53" s="291" t="s">
        <v>415</v>
      </c>
      <c r="B53" s="291"/>
      <c r="C53" s="291"/>
      <c r="D53" s="291"/>
      <c r="E53" s="291"/>
      <c r="F53" s="291"/>
      <c r="G53" s="291"/>
    </row>
    <row r="54" spans="1:7" s="114" customFormat="1" ht="15">
      <c r="A54" s="291" t="s">
        <v>416</v>
      </c>
      <c r="B54" s="291"/>
      <c r="C54" s="291"/>
      <c r="D54" s="291"/>
      <c r="E54" s="291"/>
      <c r="F54" s="291"/>
      <c r="G54" s="291"/>
    </row>
    <row r="55" spans="1:7" s="114" customFormat="1" ht="15">
      <c r="A55" s="291" t="s">
        <v>417</v>
      </c>
      <c r="B55" s="291"/>
      <c r="C55" s="291"/>
      <c r="D55" s="291"/>
      <c r="E55" s="291"/>
      <c r="F55" s="291"/>
      <c r="G55" s="291"/>
    </row>
    <row r="56" spans="1:7" s="114" customFormat="1" ht="15">
      <c r="A56" s="76" t="s">
        <v>418</v>
      </c>
      <c r="B56" s="76"/>
      <c r="C56" s="76"/>
      <c r="D56" s="76"/>
      <c r="E56" s="76"/>
      <c r="F56" s="76"/>
      <c r="G56" s="76"/>
    </row>
    <row r="57" spans="1:7" s="114" customFormat="1" ht="15">
      <c r="A57" s="291" t="s">
        <v>419</v>
      </c>
      <c r="B57" s="291"/>
      <c r="C57" s="291"/>
      <c r="D57" s="291"/>
      <c r="E57" s="291"/>
      <c r="F57" s="291"/>
      <c r="G57" s="291"/>
    </row>
    <row r="58" spans="1:7" s="114" customFormat="1" ht="15">
      <c r="A58" s="291" t="s">
        <v>420</v>
      </c>
      <c r="B58" s="291"/>
      <c r="C58" s="291"/>
      <c r="D58" s="291"/>
      <c r="E58" s="291"/>
      <c r="F58" s="291"/>
      <c r="G58" s="291"/>
    </row>
    <row r="59" spans="1:7" s="114" customFormat="1" ht="15">
      <c r="A59" s="291" t="s">
        <v>421</v>
      </c>
      <c r="B59" s="291"/>
      <c r="C59" s="291"/>
      <c r="D59" s="291"/>
      <c r="E59" s="291"/>
      <c r="F59" s="291"/>
      <c r="G59" s="291"/>
    </row>
    <row r="60" spans="1:7" s="114" customFormat="1" ht="15">
      <c r="A60" s="291" t="s">
        <v>422</v>
      </c>
      <c r="B60" s="291"/>
      <c r="C60" s="291"/>
      <c r="D60" s="291"/>
      <c r="E60" s="291"/>
      <c r="F60" s="291"/>
      <c r="G60" s="291"/>
    </row>
    <row r="61" spans="1:7" s="114" customFormat="1" ht="15">
      <c r="A61" s="291" t="s">
        <v>423</v>
      </c>
      <c r="B61" s="291"/>
      <c r="C61" s="291"/>
      <c r="D61" s="291"/>
      <c r="E61" s="291"/>
      <c r="F61" s="291"/>
      <c r="G61" s="291"/>
    </row>
    <row r="62" spans="1:7" s="114" customFormat="1" ht="15">
      <c r="A62" s="291" t="s">
        <v>424</v>
      </c>
      <c r="B62" s="291"/>
      <c r="C62" s="291"/>
      <c r="D62" s="291"/>
      <c r="E62" s="291"/>
      <c r="F62" s="291"/>
      <c r="G62" s="291"/>
    </row>
    <row r="63" spans="1:7" s="114" customFormat="1" ht="15">
      <c r="A63" s="291" t="s">
        <v>425</v>
      </c>
      <c r="B63" s="291"/>
      <c r="C63" s="291"/>
      <c r="D63" s="291"/>
      <c r="E63" s="291"/>
      <c r="F63" s="291"/>
      <c r="G63" s="291"/>
    </row>
    <row r="64" spans="1:7" s="114" customFormat="1" ht="15">
      <c r="A64" s="291" t="s">
        <v>426</v>
      </c>
      <c r="B64" s="291"/>
      <c r="C64" s="291"/>
      <c r="D64" s="291"/>
      <c r="E64" s="291"/>
      <c r="F64" s="291"/>
      <c r="G64" s="291"/>
    </row>
    <row r="65" spans="1:7" s="114" customFormat="1" ht="15">
      <c r="A65" s="291" t="s">
        <v>427</v>
      </c>
      <c r="B65" s="291"/>
      <c r="C65" s="291"/>
      <c r="D65" s="291"/>
      <c r="E65" s="291"/>
      <c r="F65" s="291"/>
      <c r="G65" s="291"/>
    </row>
    <row r="66" spans="1:7" s="114" customFormat="1" ht="15">
      <c r="A66" s="291" t="s">
        <v>428</v>
      </c>
      <c r="B66" s="291"/>
      <c r="C66" s="291"/>
      <c r="D66" s="291"/>
      <c r="E66" s="291"/>
      <c r="F66" s="291"/>
      <c r="G66" s="291"/>
    </row>
    <row r="67" spans="1:7" s="114" customFormat="1" ht="15">
      <c r="A67" s="291" t="s">
        <v>429</v>
      </c>
      <c r="B67" s="291"/>
      <c r="C67" s="291"/>
      <c r="D67" s="291"/>
      <c r="E67" s="291"/>
      <c r="F67" s="291"/>
      <c r="G67" s="291"/>
    </row>
    <row r="68" spans="1:7" s="114" customFormat="1" ht="15">
      <c r="A68" s="291" t="s">
        <v>430</v>
      </c>
      <c r="B68" s="291"/>
      <c r="C68" s="291"/>
      <c r="D68" s="291"/>
      <c r="E68" s="291"/>
      <c r="F68" s="291"/>
      <c r="G68" s="291"/>
    </row>
    <row r="69" spans="1:7" s="114" customFormat="1" ht="15">
      <c r="A69" s="76" t="s">
        <v>431</v>
      </c>
      <c r="B69" s="76"/>
      <c r="C69" s="76"/>
      <c r="D69" s="76"/>
      <c r="E69" s="76"/>
      <c r="F69" s="76"/>
      <c r="G69" s="76"/>
    </row>
    <row r="70" spans="1:7" s="114" customFormat="1" ht="15">
      <c r="A70" s="291" t="s">
        <v>432</v>
      </c>
      <c r="B70" s="291"/>
      <c r="C70" s="291"/>
      <c r="D70" s="291"/>
      <c r="E70" s="291"/>
      <c r="F70" s="291"/>
      <c r="G70" s="291"/>
    </row>
    <row r="71" spans="1:7" s="114" customFormat="1" ht="15">
      <c r="A71" s="291" t="s">
        <v>433</v>
      </c>
      <c r="B71" s="291"/>
      <c r="C71" s="291"/>
      <c r="D71" s="291"/>
      <c r="E71" s="291"/>
      <c r="F71" s="291"/>
      <c r="G71" s="291"/>
    </row>
    <row r="72" spans="1:7" s="114" customFormat="1" ht="15">
      <c r="A72" s="291" t="s">
        <v>434</v>
      </c>
      <c r="B72" s="291"/>
      <c r="C72" s="291"/>
      <c r="D72" s="291"/>
      <c r="E72" s="291"/>
      <c r="F72" s="291"/>
      <c r="G72" s="291"/>
    </row>
    <row r="73" spans="1:7" s="114" customFormat="1" ht="15" customHeight="1">
      <c r="A73" s="291" t="s">
        <v>435</v>
      </c>
      <c r="B73" s="291"/>
      <c r="C73" s="291"/>
      <c r="D73" s="291"/>
      <c r="E73" s="291"/>
      <c r="F73" s="291"/>
      <c r="G73" s="291"/>
    </row>
    <row r="74" spans="1:7" ht="16.5" customHeight="1">
      <c r="A74" s="292"/>
      <c r="B74" s="292"/>
      <c r="C74" s="292"/>
      <c r="D74" s="292"/>
      <c r="E74" s="292"/>
      <c r="F74" s="292"/>
      <c r="G74" s="292"/>
    </row>
    <row r="75" spans="1:7" ht="18" customHeight="1">
      <c r="A75" s="292"/>
      <c r="B75" s="292"/>
      <c r="C75" s="292"/>
      <c r="D75" s="292"/>
      <c r="E75" s="292"/>
      <c r="F75" s="292"/>
      <c r="G75" s="292"/>
    </row>
    <row r="950" ht="14.25">
      <c r="C950" t="s">
        <v>230</v>
      </c>
    </row>
    <row r="958" ht="14.25">
      <c r="C958" t="s">
        <v>230</v>
      </c>
    </row>
    <row r="964" ht="14.25">
      <c r="C964" t="s">
        <v>230</v>
      </c>
    </row>
    <row r="975" ht="14.25">
      <c r="C975" t="s">
        <v>230</v>
      </c>
    </row>
    <row r="982" ht="14.25">
      <c r="C982" t="s">
        <v>230</v>
      </c>
    </row>
    <row r="987" ht="14.25">
      <c r="C987" t="s">
        <v>230</v>
      </c>
    </row>
    <row r="996" ht="14.25">
      <c r="C996" t="s">
        <v>230</v>
      </c>
    </row>
    <row r="1003" ht="14.25">
      <c r="C1003" t="s">
        <v>230</v>
      </c>
    </row>
    <row r="1011" ht="14.25">
      <c r="C1011" t="s">
        <v>230</v>
      </c>
    </row>
    <row r="1015" ht="14.25">
      <c r="C1015" t="s">
        <v>230</v>
      </c>
    </row>
    <row r="1026" ht="14.25">
      <c r="C1026" t="s">
        <v>230</v>
      </c>
    </row>
    <row r="1032" ht="14.25">
      <c r="C1032" t="s">
        <v>230</v>
      </c>
    </row>
    <row r="1042" ht="14.25">
      <c r="C1042" t="s">
        <v>230</v>
      </c>
    </row>
    <row r="1047" ht="14.25">
      <c r="C1047" t="s">
        <v>230</v>
      </c>
    </row>
    <row r="1056" ht="14.25">
      <c r="C1056" t="s">
        <v>230</v>
      </c>
    </row>
    <row r="1064" ht="14.25">
      <c r="C1064" t="s">
        <v>230</v>
      </c>
    </row>
    <row r="1070" ht="14.25">
      <c r="C1070" t="s">
        <v>230</v>
      </c>
    </row>
    <row r="1091" ht="14.25">
      <c r="C1091" t="s">
        <v>230</v>
      </c>
    </row>
    <row r="1111" ht="14.25">
      <c r="C1111" t="s">
        <v>230</v>
      </c>
    </row>
    <row r="1115" ht="14.25">
      <c r="C1115" t="s">
        <v>230</v>
      </c>
    </row>
  </sheetData>
  <sheetProtection/>
  <mergeCells count="180">
    <mergeCell ref="A65:G65"/>
    <mergeCell ref="A70:G70"/>
    <mergeCell ref="A30:G30"/>
    <mergeCell ref="A31:G31"/>
    <mergeCell ref="A33:G33"/>
    <mergeCell ref="A40:G40"/>
    <mergeCell ref="A45:G45"/>
    <mergeCell ref="A46:G46"/>
    <mergeCell ref="A47:G47"/>
    <mergeCell ref="A48:G48"/>
    <mergeCell ref="HJ13:HP13"/>
    <mergeCell ref="HQ13:HW13"/>
    <mergeCell ref="HX13:ID13"/>
    <mergeCell ref="IE13:IK13"/>
    <mergeCell ref="IL13:IR13"/>
    <mergeCell ref="IS13:IV13"/>
    <mergeCell ref="FT13:FZ13"/>
    <mergeCell ref="GA13:GG13"/>
    <mergeCell ref="GH13:GN13"/>
    <mergeCell ref="GO13:GU13"/>
    <mergeCell ref="GV13:HB13"/>
    <mergeCell ref="HC13:HI13"/>
    <mergeCell ref="ED13:EJ13"/>
    <mergeCell ref="EK13:EQ13"/>
    <mergeCell ref="ER13:EX13"/>
    <mergeCell ref="EY13:FE13"/>
    <mergeCell ref="FF13:FL13"/>
    <mergeCell ref="FM13:FS13"/>
    <mergeCell ref="CN13:CT13"/>
    <mergeCell ref="CU13:DA13"/>
    <mergeCell ref="DB13:DH13"/>
    <mergeCell ref="DI13:DO13"/>
    <mergeCell ref="DP13:DV13"/>
    <mergeCell ref="DW13:EC13"/>
    <mergeCell ref="AX13:BD13"/>
    <mergeCell ref="BE13:BK13"/>
    <mergeCell ref="BL13:BR13"/>
    <mergeCell ref="BS13:BY13"/>
    <mergeCell ref="BZ13:CF13"/>
    <mergeCell ref="CG13:CM13"/>
    <mergeCell ref="H13:N13"/>
    <mergeCell ref="O13:U13"/>
    <mergeCell ref="V13:AB13"/>
    <mergeCell ref="AC13:AI13"/>
    <mergeCell ref="AJ13:AP13"/>
    <mergeCell ref="AQ13:AW13"/>
    <mergeCell ref="HJ12:HP12"/>
    <mergeCell ref="HQ12:HW12"/>
    <mergeCell ref="HX12:ID12"/>
    <mergeCell ref="IE12:IK12"/>
    <mergeCell ref="IL12:IR12"/>
    <mergeCell ref="IS12:IV12"/>
    <mergeCell ref="FT12:FZ12"/>
    <mergeCell ref="GA12:GG12"/>
    <mergeCell ref="GH12:GN12"/>
    <mergeCell ref="GO12:GU12"/>
    <mergeCell ref="GV12:HB12"/>
    <mergeCell ref="HC12:HI12"/>
    <mergeCell ref="ED12:EJ12"/>
    <mergeCell ref="EK12:EQ12"/>
    <mergeCell ref="ER12:EX12"/>
    <mergeCell ref="EY12:FE12"/>
    <mergeCell ref="FF12:FL12"/>
    <mergeCell ref="FM12:FS12"/>
    <mergeCell ref="CN12:CT12"/>
    <mergeCell ref="CU12:DA12"/>
    <mergeCell ref="DB12:DH12"/>
    <mergeCell ref="DI12:DO12"/>
    <mergeCell ref="DP12:DV12"/>
    <mergeCell ref="DW12:EC12"/>
    <mergeCell ref="AX12:BD12"/>
    <mergeCell ref="BE12:BK12"/>
    <mergeCell ref="BL12:BR12"/>
    <mergeCell ref="BS12:BY12"/>
    <mergeCell ref="BZ12:CF12"/>
    <mergeCell ref="CG12:CM12"/>
    <mergeCell ref="H12:N12"/>
    <mergeCell ref="O12:U12"/>
    <mergeCell ref="V12:AB12"/>
    <mergeCell ref="AC12:AI12"/>
    <mergeCell ref="AJ12:AP12"/>
    <mergeCell ref="AQ12:AW12"/>
    <mergeCell ref="HJ11:HP11"/>
    <mergeCell ref="HQ11:HW11"/>
    <mergeCell ref="HX11:ID11"/>
    <mergeCell ref="IE11:IK11"/>
    <mergeCell ref="IL11:IR11"/>
    <mergeCell ref="IS11:IV11"/>
    <mergeCell ref="FT11:FZ11"/>
    <mergeCell ref="GA11:GG11"/>
    <mergeCell ref="GH11:GN11"/>
    <mergeCell ref="GO11:GU11"/>
    <mergeCell ref="GV11:HB11"/>
    <mergeCell ref="HC11:HI11"/>
    <mergeCell ref="ED11:EJ11"/>
    <mergeCell ref="EK11:EQ11"/>
    <mergeCell ref="ER11:EX11"/>
    <mergeCell ref="EY11:FE11"/>
    <mergeCell ref="FF11:FL11"/>
    <mergeCell ref="FM11:FS11"/>
    <mergeCell ref="CN11:CT11"/>
    <mergeCell ref="CU11:DA11"/>
    <mergeCell ref="DB11:DH11"/>
    <mergeCell ref="DI11:DO11"/>
    <mergeCell ref="DP11:DV11"/>
    <mergeCell ref="DW11:EC11"/>
    <mergeCell ref="AX11:BD11"/>
    <mergeCell ref="BE11:BK11"/>
    <mergeCell ref="BL11:BR11"/>
    <mergeCell ref="BS11:BY11"/>
    <mergeCell ref="BZ11:CF11"/>
    <mergeCell ref="CG11:CM11"/>
    <mergeCell ref="H11:N11"/>
    <mergeCell ref="O11:U11"/>
    <mergeCell ref="V11:AB11"/>
    <mergeCell ref="AC11:AI11"/>
    <mergeCell ref="AJ11:AP11"/>
    <mergeCell ref="AQ11:AW11"/>
    <mergeCell ref="A5:G5"/>
    <mergeCell ref="A6:G6"/>
    <mergeCell ref="A61:G61"/>
    <mergeCell ref="A62:G62"/>
    <mergeCell ref="A60:G60"/>
    <mergeCell ref="A49:G49"/>
    <mergeCell ref="A50:G50"/>
    <mergeCell ref="A51:G51"/>
    <mergeCell ref="A57:G57"/>
    <mergeCell ref="A32:G32"/>
    <mergeCell ref="A22:G22"/>
    <mergeCell ref="A23:G23"/>
    <mergeCell ref="A24:G24"/>
    <mergeCell ref="A25:G25"/>
    <mergeCell ref="A26:G26"/>
    <mergeCell ref="A29:G29"/>
    <mergeCell ref="A38:G38"/>
    <mergeCell ref="A39:G39"/>
    <mergeCell ref="A41:G41"/>
    <mergeCell ref="A42:G42"/>
    <mergeCell ref="A36:G36"/>
    <mergeCell ref="A35:G35"/>
    <mergeCell ref="A64:G64"/>
    <mergeCell ref="A52:G52"/>
    <mergeCell ref="A53:G53"/>
    <mergeCell ref="A54:G54"/>
    <mergeCell ref="A55:G55"/>
    <mergeCell ref="A58:G58"/>
    <mergeCell ref="A59:G59"/>
    <mergeCell ref="A1:E1"/>
    <mergeCell ref="F1:G1"/>
    <mergeCell ref="C2:E2"/>
    <mergeCell ref="F2:G2"/>
    <mergeCell ref="A28:G28"/>
    <mergeCell ref="A27:G27"/>
    <mergeCell ref="A15:G15"/>
    <mergeCell ref="A18:G18"/>
    <mergeCell ref="C3:E3"/>
    <mergeCell ref="F3:G3"/>
    <mergeCell ref="A20:G20"/>
    <mergeCell ref="A21:G21"/>
    <mergeCell ref="A16:G16"/>
    <mergeCell ref="A17:G17"/>
    <mergeCell ref="A19:G19"/>
    <mergeCell ref="A66:G66"/>
    <mergeCell ref="A37:G37"/>
    <mergeCell ref="A43:G43"/>
    <mergeCell ref="A44:G44"/>
    <mergeCell ref="A63:G63"/>
    <mergeCell ref="A13:G13"/>
    <mergeCell ref="A14:G14"/>
    <mergeCell ref="A8:G8"/>
    <mergeCell ref="A9:G9"/>
    <mergeCell ref="A10:G10"/>
    <mergeCell ref="A12:G12"/>
    <mergeCell ref="A11:G11"/>
    <mergeCell ref="A73:G73"/>
    <mergeCell ref="A74:G75"/>
    <mergeCell ref="A67:G67"/>
    <mergeCell ref="A68:G68"/>
    <mergeCell ref="A71:G71"/>
    <mergeCell ref="A72:G72"/>
  </mergeCells>
  <printOptions/>
  <pageMargins left="0.76" right="0.6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5"/>
  <sheetViews>
    <sheetView zoomScalePageLayoutView="0" workbookViewId="0" topLeftCell="A1">
      <pane xSplit="2" ySplit="5" topLeftCell="C6" activePane="bottomRight" state="frozen"/>
      <selection pane="topLeft" activeCell="D108" sqref="D108:E109"/>
      <selection pane="topRight" activeCell="D108" sqref="D108:E109"/>
      <selection pane="bottomLeft" activeCell="D108" sqref="D108:E109"/>
      <selection pane="bottomRight" activeCell="C6" sqref="C6"/>
    </sheetView>
  </sheetViews>
  <sheetFormatPr defaultColWidth="8.796875" defaultRowHeight="14.25"/>
  <cols>
    <col min="1" max="1" width="3.59765625" style="0" customWidth="1"/>
    <col min="2" max="2" width="59.8984375" style="0" customWidth="1"/>
    <col min="3" max="3" width="12.8984375" style="0" customWidth="1"/>
    <col min="4" max="4" width="13.09765625" style="0" customWidth="1"/>
    <col min="5" max="5" width="16.09765625" style="0" customWidth="1"/>
    <col min="6" max="6" width="12.59765625" style="115" customWidth="1"/>
    <col min="7" max="7" width="13.5" style="115" bestFit="1" customWidth="1"/>
    <col min="8" max="8" width="10.3984375" style="115" customWidth="1"/>
    <col min="9" max="9" width="11.19921875" style="115" customWidth="1"/>
  </cols>
  <sheetData>
    <row r="1" ht="14.25">
      <c r="B1" t="s">
        <v>369</v>
      </c>
    </row>
    <row r="2" spans="1:4" ht="15.75">
      <c r="A2" s="116" t="s">
        <v>436</v>
      </c>
      <c r="B2" s="299" t="s">
        <v>437</v>
      </c>
      <c r="C2" s="299"/>
      <c r="D2" s="299"/>
    </row>
    <row r="3" spans="1:4" ht="18">
      <c r="A3" s="117"/>
      <c r="C3" s="118"/>
      <c r="D3" s="118"/>
    </row>
    <row r="4" spans="1:4" ht="15.75">
      <c r="A4" s="119" t="s">
        <v>438</v>
      </c>
      <c r="B4" s="120" t="s">
        <v>312</v>
      </c>
      <c r="C4" s="121" t="s">
        <v>439</v>
      </c>
      <c r="D4" s="121" t="s">
        <v>440</v>
      </c>
    </row>
    <row r="5" spans="1:4" ht="15">
      <c r="A5" s="122">
        <v>1</v>
      </c>
      <c r="B5" s="122">
        <v>2</v>
      </c>
      <c r="C5" s="122">
        <v>3</v>
      </c>
      <c r="D5" s="122">
        <v>4</v>
      </c>
    </row>
    <row r="6" spans="1:4" ht="15">
      <c r="A6" s="123">
        <v>1</v>
      </c>
      <c r="B6" s="124" t="s">
        <v>441</v>
      </c>
      <c r="C6" s="125"/>
      <c r="D6" s="125"/>
    </row>
    <row r="7" spans="1:4" ht="18">
      <c r="A7" s="126" t="s">
        <v>366</v>
      </c>
      <c r="B7" s="110" t="s">
        <v>442</v>
      </c>
      <c r="C7" s="102">
        <v>662528189</v>
      </c>
      <c r="D7" s="102">
        <v>72046625</v>
      </c>
    </row>
    <row r="8" spans="1:4" ht="18">
      <c r="A8" s="126" t="s">
        <v>366</v>
      </c>
      <c r="B8" s="127" t="s">
        <v>443</v>
      </c>
      <c r="C8" s="102">
        <v>8386277913</v>
      </c>
      <c r="D8" s="102">
        <v>5474281805</v>
      </c>
    </row>
    <row r="9" spans="1:4" ht="18">
      <c r="A9" s="126" t="s">
        <v>366</v>
      </c>
      <c r="B9" s="110" t="s">
        <v>444</v>
      </c>
      <c r="C9" s="102"/>
      <c r="D9" s="102"/>
    </row>
    <row r="10" spans="1:4" ht="18">
      <c r="A10" s="128"/>
      <c r="B10" s="72" t="s">
        <v>445</v>
      </c>
      <c r="C10" s="96">
        <f>SUM(C7:C9)</f>
        <v>9048806102</v>
      </c>
      <c r="D10" s="96">
        <f>SUM(D7:D9)</f>
        <v>5546328430</v>
      </c>
    </row>
    <row r="11" spans="1:4" ht="15">
      <c r="A11" s="129">
        <v>2</v>
      </c>
      <c r="B11" s="130" t="s">
        <v>446</v>
      </c>
      <c r="C11" s="131"/>
      <c r="D11" s="131"/>
    </row>
    <row r="12" spans="1:4" ht="15">
      <c r="A12" s="123">
        <v>3</v>
      </c>
      <c r="B12" s="124" t="s">
        <v>447</v>
      </c>
      <c r="C12" s="132" t="s">
        <v>439</v>
      </c>
      <c r="D12" s="121" t="s">
        <v>440</v>
      </c>
    </row>
    <row r="13" spans="1:4" ht="18">
      <c r="A13" s="126" t="s">
        <v>366</v>
      </c>
      <c r="B13" s="133" t="s">
        <v>448</v>
      </c>
      <c r="C13" s="102"/>
      <c r="D13" s="102"/>
    </row>
    <row r="14" spans="1:4" ht="18">
      <c r="A14" s="126" t="s">
        <v>366</v>
      </c>
      <c r="B14" s="133" t="s">
        <v>449</v>
      </c>
      <c r="C14" s="102"/>
      <c r="D14" s="102"/>
    </row>
    <row r="15" spans="1:4" ht="18">
      <c r="A15" s="126" t="s">
        <v>366</v>
      </c>
      <c r="B15" s="133" t="s">
        <v>450</v>
      </c>
      <c r="C15" s="102"/>
      <c r="D15" s="102"/>
    </row>
    <row r="16" spans="1:4" ht="18">
      <c r="A16" s="126" t="s">
        <v>366</v>
      </c>
      <c r="B16" s="133" t="s">
        <v>451</v>
      </c>
      <c r="C16" s="102">
        <v>4432366004</v>
      </c>
      <c r="D16" s="102">
        <v>3686292136</v>
      </c>
    </row>
    <row r="17" spans="1:4" ht="18">
      <c r="A17" s="128"/>
      <c r="B17" s="72" t="s">
        <v>445</v>
      </c>
      <c r="C17" s="96">
        <f>SUM(C13:C16)</f>
        <v>4432366004</v>
      </c>
      <c r="D17" s="96">
        <f>SUM(D13:D16)</f>
        <v>3686292136</v>
      </c>
    </row>
    <row r="18" spans="1:4" ht="15">
      <c r="A18" s="123">
        <v>4</v>
      </c>
      <c r="B18" s="124" t="s">
        <v>332</v>
      </c>
      <c r="C18" s="121" t="s">
        <v>439</v>
      </c>
      <c r="D18" s="121" t="s">
        <v>440</v>
      </c>
    </row>
    <row r="19" spans="1:4" ht="18">
      <c r="A19" s="126" t="s">
        <v>366</v>
      </c>
      <c r="B19" s="133" t="s">
        <v>452</v>
      </c>
      <c r="C19" s="102"/>
      <c r="D19" s="102"/>
    </row>
    <row r="20" spans="1:4" ht="18">
      <c r="A20" s="126" t="s">
        <v>366</v>
      </c>
      <c r="B20" s="133" t="s">
        <v>453</v>
      </c>
      <c r="C20" s="102">
        <v>1630580841</v>
      </c>
      <c r="D20" s="102">
        <v>1592109808</v>
      </c>
    </row>
    <row r="21" spans="1:4" ht="18">
      <c r="A21" s="126" t="s">
        <v>366</v>
      </c>
      <c r="B21" s="133" t="s">
        <v>454</v>
      </c>
      <c r="C21" s="102"/>
      <c r="D21" s="102"/>
    </row>
    <row r="22" spans="1:4" ht="18">
      <c r="A22" s="126" t="s">
        <v>366</v>
      </c>
      <c r="B22" s="133" t="s">
        <v>455</v>
      </c>
      <c r="C22" s="102">
        <v>7795034419</v>
      </c>
      <c r="D22" s="102">
        <v>7453474534</v>
      </c>
    </row>
    <row r="23" spans="1:4" ht="18">
      <c r="A23" s="126" t="s">
        <v>366</v>
      </c>
      <c r="B23" s="133" t="s">
        <v>456</v>
      </c>
      <c r="C23" s="102"/>
      <c r="D23" s="102"/>
    </row>
    <row r="24" spans="1:4" ht="18">
      <c r="A24" s="126" t="s">
        <v>366</v>
      </c>
      <c r="B24" s="133" t="s">
        <v>457</v>
      </c>
      <c r="C24" s="102">
        <v>3025331897</v>
      </c>
      <c r="D24" s="102">
        <v>2534226838</v>
      </c>
    </row>
    <row r="25" spans="1:4" ht="18">
      <c r="A25" s="126" t="s">
        <v>366</v>
      </c>
      <c r="B25" s="133" t="s">
        <v>458</v>
      </c>
      <c r="C25" s="102"/>
      <c r="D25" s="102"/>
    </row>
    <row r="26" spans="1:4" ht="18">
      <c r="A26" s="126" t="s">
        <v>366</v>
      </c>
      <c r="B26" s="133" t="s">
        <v>459</v>
      </c>
      <c r="C26" s="102"/>
      <c r="D26" s="102"/>
    </row>
    <row r="27" spans="1:4" ht="18">
      <c r="A27" s="126" t="s">
        <v>366</v>
      </c>
      <c r="B27" s="133" t="s">
        <v>460</v>
      </c>
      <c r="C27" s="102"/>
      <c r="D27" s="102"/>
    </row>
    <row r="28" spans="1:4" ht="18">
      <c r="A28" s="128"/>
      <c r="B28" s="72" t="s">
        <v>461</v>
      </c>
      <c r="C28" s="96">
        <f>SUM(C19:C27)</f>
        <v>12450947157</v>
      </c>
      <c r="D28" s="96">
        <f>SUM(D19:D27)</f>
        <v>11579811180</v>
      </c>
    </row>
    <row r="29" spans="1:4" ht="15">
      <c r="A29" s="123">
        <v>5</v>
      </c>
      <c r="B29" s="124" t="s">
        <v>462</v>
      </c>
      <c r="C29" s="121" t="s">
        <v>439</v>
      </c>
      <c r="D29" s="121" t="s">
        <v>440</v>
      </c>
    </row>
    <row r="30" spans="1:4" ht="18">
      <c r="A30" s="126" t="s">
        <v>366</v>
      </c>
      <c r="B30" s="134" t="s">
        <v>463</v>
      </c>
      <c r="C30" s="102">
        <v>510664500</v>
      </c>
      <c r="D30" s="102">
        <v>106531723</v>
      </c>
    </row>
    <row r="31" spans="1:4" ht="18">
      <c r="A31" s="135" t="s">
        <v>366</v>
      </c>
      <c r="B31" s="136" t="s">
        <v>464</v>
      </c>
      <c r="C31" s="137"/>
      <c r="D31" s="102"/>
    </row>
    <row r="32" spans="1:4" ht="18">
      <c r="A32" s="135" t="s">
        <v>366</v>
      </c>
      <c r="B32" s="136" t="s">
        <v>465</v>
      </c>
      <c r="C32" s="137"/>
      <c r="D32" s="102"/>
    </row>
    <row r="33" spans="1:4" ht="18">
      <c r="A33" s="135" t="s">
        <v>366</v>
      </c>
      <c r="B33" s="136" t="s">
        <v>466</v>
      </c>
      <c r="C33" s="137">
        <v>1105077508</v>
      </c>
      <c r="D33" s="102">
        <v>800480323</v>
      </c>
    </row>
    <row r="34" spans="1:4" ht="18">
      <c r="A34" s="135" t="s">
        <v>366</v>
      </c>
      <c r="B34" s="136" t="s">
        <v>467</v>
      </c>
      <c r="C34" s="137">
        <v>6594632</v>
      </c>
      <c r="D34" s="102"/>
    </row>
    <row r="35" spans="1:4" ht="18">
      <c r="A35" s="138" t="s">
        <v>366</v>
      </c>
      <c r="B35" s="136" t="s">
        <v>468</v>
      </c>
      <c r="C35" s="137"/>
      <c r="D35" s="102"/>
    </row>
    <row r="36" spans="1:4" ht="18">
      <c r="A36" s="128"/>
      <c r="B36" s="139" t="s">
        <v>469</v>
      </c>
      <c r="C36" s="96">
        <f>SUM(C30:C34)</f>
        <v>1622336640</v>
      </c>
      <c r="D36" s="96">
        <f>SUM(D30:D34)</f>
        <v>907012046</v>
      </c>
    </row>
    <row r="37" spans="1:4" ht="15">
      <c r="A37" s="123">
        <v>6</v>
      </c>
      <c r="B37" s="124" t="s">
        <v>470</v>
      </c>
      <c r="C37" s="121" t="s">
        <v>439</v>
      </c>
      <c r="D37" s="121" t="s">
        <v>440</v>
      </c>
    </row>
    <row r="38" spans="1:4" ht="18">
      <c r="A38" s="126" t="s">
        <v>366</v>
      </c>
      <c r="B38" s="134" t="s">
        <v>471</v>
      </c>
      <c r="C38" s="102"/>
      <c r="D38" s="102"/>
    </row>
    <row r="39" spans="1:4" ht="18">
      <c r="A39" s="126"/>
      <c r="B39" s="140" t="s">
        <v>472</v>
      </c>
      <c r="C39" s="99"/>
      <c r="D39" s="102"/>
    </row>
    <row r="40" spans="1:4" ht="18">
      <c r="A40" s="126" t="s">
        <v>366</v>
      </c>
      <c r="B40" s="134" t="s">
        <v>473</v>
      </c>
      <c r="C40" s="102"/>
      <c r="D40" s="102"/>
    </row>
    <row r="41" spans="1:4" ht="18">
      <c r="A41" s="128"/>
      <c r="B41" s="139" t="s">
        <v>469</v>
      </c>
      <c r="C41" s="99">
        <f>SUM(C38:C40)</f>
        <v>0</v>
      </c>
      <c r="D41" s="99">
        <f>SUM(D38:D40)</f>
        <v>0</v>
      </c>
    </row>
    <row r="42" spans="1:4" ht="15">
      <c r="A42" s="123">
        <v>7</v>
      </c>
      <c r="B42" s="124" t="s">
        <v>474</v>
      </c>
      <c r="C42" s="121" t="s">
        <v>439</v>
      </c>
      <c r="D42" s="121" t="s">
        <v>440</v>
      </c>
    </row>
    <row r="43" spans="1:4" ht="18">
      <c r="A43" s="126" t="s">
        <v>366</v>
      </c>
      <c r="B43" s="134" t="s">
        <v>475</v>
      </c>
      <c r="C43" s="102"/>
      <c r="D43" s="102"/>
    </row>
    <row r="44" spans="1:4" ht="18">
      <c r="A44" s="126" t="s">
        <v>366</v>
      </c>
      <c r="B44" s="134" t="s">
        <v>476</v>
      </c>
      <c r="C44" s="102"/>
      <c r="D44" s="102"/>
    </row>
    <row r="45" spans="1:4" ht="18">
      <c r="A45" s="126" t="s">
        <v>366</v>
      </c>
      <c r="B45" s="134" t="s">
        <v>477</v>
      </c>
      <c r="C45" s="102"/>
      <c r="D45" s="102"/>
    </row>
    <row r="46" spans="1:4" ht="18">
      <c r="A46" s="126" t="s">
        <v>366</v>
      </c>
      <c r="B46" s="134" t="s">
        <v>474</v>
      </c>
      <c r="C46" s="102">
        <v>42701000</v>
      </c>
      <c r="D46" s="102">
        <v>42701000</v>
      </c>
    </row>
    <row r="47" spans="1:4" ht="18">
      <c r="A47" s="126" t="s">
        <v>366</v>
      </c>
      <c r="B47" s="134" t="s">
        <v>478</v>
      </c>
      <c r="C47" s="102">
        <v>-42701000</v>
      </c>
      <c r="D47" s="102">
        <v>-42701000</v>
      </c>
    </row>
    <row r="48" spans="1:4" ht="18">
      <c r="A48" s="128"/>
      <c r="B48" s="141" t="s">
        <v>469</v>
      </c>
      <c r="C48" s="96">
        <f>SUM(C46:C47)</f>
        <v>0</v>
      </c>
      <c r="D48" s="96">
        <f>SUM(D46:D47)</f>
        <v>0</v>
      </c>
    </row>
    <row r="49" spans="1:4" ht="15">
      <c r="A49" s="142">
        <v>8</v>
      </c>
      <c r="B49" s="143" t="s">
        <v>479</v>
      </c>
      <c r="C49" s="144"/>
      <c r="D49" s="144"/>
    </row>
    <row r="50" spans="1:4" ht="15">
      <c r="A50" s="129">
        <v>9</v>
      </c>
      <c r="B50" s="130" t="s">
        <v>480</v>
      </c>
      <c r="C50" s="144"/>
      <c r="D50" s="144"/>
    </row>
    <row r="51" spans="1:4" ht="15">
      <c r="A51" s="129">
        <v>10</v>
      </c>
      <c r="B51" s="130" t="s">
        <v>481</v>
      </c>
      <c r="C51" s="144"/>
      <c r="D51" s="144"/>
    </row>
    <row r="52" spans="1:4" ht="15">
      <c r="A52" s="145">
        <v>11</v>
      </c>
      <c r="B52" s="146" t="s">
        <v>482</v>
      </c>
      <c r="C52" s="121" t="s">
        <v>439</v>
      </c>
      <c r="D52" s="121" t="s">
        <v>440</v>
      </c>
    </row>
    <row r="53" spans="1:4" ht="18">
      <c r="A53" s="147" t="s">
        <v>366</v>
      </c>
      <c r="B53" s="148" t="s">
        <v>483</v>
      </c>
      <c r="C53" s="102">
        <v>2133025609</v>
      </c>
      <c r="D53" s="102">
        <v>1147239190</v>
      </c>
    </row>
    <row r="54" spans="1:4" ht="18">
      <c r="A54" s="126"/>
      <c r="B54" s="149" t="s">
        <v>484</v>
      </c>
      <c r="C54" s="99"/>
      <c r="D54" s="99"/>
    </row>
    <row r="55" spans="1:4" ht="18">
      <c r="A55" s="126"/>
      <c r="B55" s="149" t="s">
        <v>485</v>
      </c>
      <c r="C55" s="99"/>
      <c r="D55" s="99"/>
    </row>
    <row r="56" spans="1:4" ht="18">
      <c r="A56" s="126"/>
      <c r="B56" s="149" t="s">
        <v>485</v>
      </c>
      <c r="C56" s="99"/>
      <c r="D56" s="99"/>
    </row>
    <row r="57" spans="1:4" ht="15">
      <c r="A57" s="150">
        <v>12</v>
      </c>
      <c r="B57" s="151" t="s">
        <v>486</v>
      </c>
      <c r="C57" s="99"/>
      <c r="D57" s="99"/>
    </row>
    <row r="58" spans="1:4" ht="15">
      <c r="A58" s="129">
        <v>13</v>
      </c>
      <c r="B58" s="152" t="s">
        <v>487</v>
      </c>
      <c r="C58" s="131"/>
      <c r="D58" s="131"/>
    </row>
    <row r="59" spans="1:4" ht="15">
      <c r="A59" s="123">
        <v>14</v>
      </c>
      <c r="B59" s="153" t="s">
        <v>353</v>
      </c>
      <c r="C59" s="132" t="s">
        <v>439</v>
      </c>
      <c r="D59" s="121" t="s">
        <v>440</v>
      </c>
    </row>
    <row r="60" spans="1:4" ht="15">
      <c r="A60" s="154" t="s">
        <v>366</v>
      </c>
      <c r="B60" s="149" t="s">
        <v>488</v>
      </c>
      <c r="C60" s="99"/>
      <c r="D60" s="99"/>
    </row>
    <row r="61" spans="1:4" ht="15">
      <c r="A61" s="154" t="s">
        <v>366</v>
      </c>
      <c r="B61" s="149" t="s">
        <v>489</v>
      </c>
      <c r="C61" s="99"/>
      <c r="D61" s="99"/>
    </row>
    <row r="62" spans="1:4" ht="15">
      <c r="A62" s="154" t="s">
        <v>366</v>
      </c>
      <c r="B62" s="149" t="s">
        <v>490</v>
      </c>
      <c r="C62" s="99"/>
      <c r="D62" s="99"/>
    </row>
    <row r="63" spans="1:4" ht="15">
      <c r="A63" s="154" t="s">
        <v>366</v>
      </c>
      <c r="B63" s="149" t="s">
        <v>491</v>
      </c>
      <c r="C63" s="99"/>
      <c r="D63" s="99"/>
    </row>
    <row r="64" spans="1:4" ht="15">
      <c r="A64" s="154"/>
      <c r="B64" s="149" t="s">
        <v>492</v>
      </c>
      <c r="C64" s="99"/>
      <c r="D64" s="99"/>
    </row>
    <row r="65" spans="1:4" ht="15">
      <c r="A65" s="155" t="s">
        <v>366</v>
      </c>
      <c r="B65" s="149" t="s">
        <v>353</v>
      </c>
      <c r="C65" s="102">
        <v>7459006196</v>
      </c>
      <c r="D65" s="102">
        <v>8581465105</v>
      </c>
    </row>
    <row r="66" spans="1:4" ht="15.75">
      <c r="A66" s="156"/>
      <c r="B66" s="157" t="s">
        <v>469</v>
      </c>
      <c r="C66" s="99">
        <f>SUM(C60:C65)</f>
        <v>7459006196</v>
      </c>
      <c r="D66" s="99">
        <f>SUM(D60:D65)</f>
        <v>8581465105</v>
      </c>
    </row>
    <row r="67" spans="1:4" ht="15">
      <c r="A67" s="123">
        <v>15</v>
      </c>
      <c r="B67" s="146" t="s">
        <v>493</v>
      </c>
      <c r="C67" s="121" t="s">
        <v>439</v>
      </c>
      <c r="D67" s="121" t="s">
        <v>440</v>
      </c>
    </row>
    <row r="68" spans="1:4" ht="18">
      <c r="A68" s="126" t="s">
        <v>366</v>
      </c>
      <c r="B68" s="110" t="s">
        <v>494</v>
      </c>
      <c r="C68" s="102">
        <v>3000000000</v>
      </c>
      <c r="D68" s="102">
        <v>3000000000</v>
      </c>
    </row>
    <row r="69" spans="1:4" ht="18">
      <c r="A69" s="126" t="s">
        <v>366</v>
      </c>
      <c r="B69" s="110" t="s">
        <v>495</v>
      </c>
      <c r="C69" s="102"/>
      <c r="D69" s="102"/>
    </row>
    <row r="70" spans="1:4" ht="18">
      <c r="A70" s="128" t="s">
        <v>366</v>
      </c>
      <c r="B70" s="139" t="s">
        <v>469</v>
      </c>
      <c r="C70" s="99">
        <f>SUM(C68:C69)</f>
        <v>3000000000</v>
      </c>
      <c r="D70" s="99">
        <f>SUM(D68:D69)</f>
        <v>3000000000</v>
      </c>
    </row>
    <row r="71" spans="1:4" ht="15">
      <c r="A71" s="123">
        <v>16</v>
      </c>
      <c r="B71" s="124" t="s">
        <v>496</v>
      </c>
      <c r="C71" s="121" t="s">
        <v>439</v>
      </c>
      <c r="D71" s="121" t="s">
        <v>440</v>
      </c>
    </row>
    <row r="72" spans="1:4" ht="18">
      <c r="A72" s="126" t="s">
        <v>366</v>
      </c>
      <c r="B72" s="110" t="s">
        <v>497</v>
      </c>
      <c r="C72" s="102">
        <v>406417203</v>
      </c>
      <c r="D72" s="102">
        <v>644931023</v>
      </c>
    </row>
    <row r="73" spans="1:4" ht="18">
      <c r="A73" s="126" t="s">
        <v>366</v>
      </c>
      <c r="B73" s="110" t="s">
        <v>498</v>
      </c>
      <c r="C73" s="102"/>
      <c r="D73" s="102"/>
    </row>
    <row r="74" spans="1:4" ht="18">
      <c r="A74" s="126" t="s">
        <v>366</v>
      </c>
      <c r="B74" s="110" t="s">
        <v>499</v>
      </c>
      <c r="C74" s="102"/>
      <c r="D74" s="102"/>
    </row>
    <row r="75" spans="1:4" ht="18">
      <c r="A75" s="126" t="s">
        <v>366</v>
      </c>
      <c r="B75" s="110" t="s">
        <v>500</v>
      </c>
      <c r="C75" s="102"/>
      <c r="D75" s="102"/>
    </row>
    <row r="76" spans="1:4" ht="18">
      <c r="A76" s="126" t="s">
        <v>366</v>
      </c>
      <c r="B76" s="158" t="s">
        <v>501</v>
      </c>
      <c r="C76" s="102"/>
      <c r="D76" s="102">
        <v>54261033</v>
      </c>
    </row>
    <row r="77" spans="1:4" ht="18">
      <c r="A77" s="126" t="s">
        <v>366</v>
      </c>
      <c r="B77" s="158" t="s">
        <v>502</v>
      </c>
      <c r="C77" s="159"/>
      <c r="D77" s="102"/>
    </row>
    <row r="78" spans="1:4" ht="18">
      <c r="A78" s="126" t="s">
        <v>366</v>
      </c>
      <c r="B78" s="158" t="s">
        <v>503</v>
      </c>
      <c r="C78" s="102">
        <v>222134000</v>
      </c>
      <c r="D78" s="102"/>
    </row>
    <row r="79" spans="1:4" ht="18">
      <c r="A79" s="126" t="s">
        <v>366</v>
      </c>
      <c r="B79" s="158" t="s">
        <v>468</v>
      </c>
      <c r="C79" s="159"/>
      <c r="D79" s="102"/>
    </row>
    <row r="80" spans="1:4" ht="18">
      <c r="A80" s="126" t="s">
        <v>366</v>
      </c>
      <c r="B80" s="158" t="s">
        <v>504</v>
      </c>
      <c r="C80" s="159"/>
      <c r="D80" s="102"/>
    </row>
    <row r="81" spans="1:4" ht="18">
      <c r="A81" s="128"/>
      <c r="B81" s="139" t="s">
        <v>469</v>
      </c>
      <c r="C81" s="125">
        <f>SUM(C72:C80)</f>
        <v>628551203</v>
      </c>
      <c r="D81" s="125">
        <f>SUM(D72:D80)</f>
        <v>699192056</v>
      </c>
    </row>
    <row r="82" spans="1:4" ht="15">
      <c r="A82" s="123">
        <v>17</v>
      </c>
      <c r="B82" s="124" t="s">
        <v>505</v>
      </c>
      <c r="C82" s="121" t="s">
        <v>439</v>
      </c>
      <c r="D82" s="121" t="s">
        <v>440</v>
      </c>
    </row>
    <row r="83" spans="1:4" ht="18">
      <c r="A83" s="126" t="s">
        <v>366</v>
      </c>
      <c r="B83" s="110" t="s">
        <v>506</v>
      </c>
      <c r="C83" s="160"/>
      <c r="D83" s="102"/>
    </row>
    <row r="84" spans="1:4" ht="18">
      <c r="A84" s="126" t="s">
        <v>366</v>
      </c>
      <c r="B84" s="110" t="s">
        <v>507</v>
      </c>
      <c r="C84" s="160"/>
      <c r="D84" s="102"/>
    </row>
    <row r="85" spans="1:4" ht="18">
      <c r="A85" s="126" t="s">
        <v>366</v>
      </c>
      <c r="B85" s="110" t="s">
        <v>508</v>
      </c>
      <c r="C85" s="102"/>
      <c r="D85" s="102"/>
    </row>
    <row r="86" spans="1:4" ht="18">
      <c r="A86" s="135"/>
      <c r="B86" s="110" t="s">
        <v>509</v>
      </c>
      <c r="C86" s="137">
        <v>240000000</v>
      </c>
      <c r="D86" s="102">
        <v>182444282</v>
      </c>
    </row>
    <row r="87" spans="1:4" ht="18">
      <c r="A87" s="128"/>
      <c r="B87" s="72" t="s">
        <v>445</v>
      </c>
      <c r="C87" s="96">
        <f>SUM(C83:C86)</f>
        <v>240000000</v>
      </c>
      <c r="D87" s="96">
        <f>SUM(D83:D86)</f>
        <v>182444282</v>
      </c>
    </row>
    <row r="88" spans="1:4" ht="15">
      <c r="A88" s="123">
        <v>18</v>
      </c>
      <c r="B88" s="124" t="s">
        <v>510</v>
      </c>
      <c r="C88" s="121" t="s">
        <v>439</v>
      </c>
      <c r="D88" s="121" t="s">
        <v>440</v>
      </c>
    </row>
    <row r="89" spans="1:4" ht="18">
      <c r="A89" s="126" t="s">
        <v>366</v>
      </c>
      <c r="B89" s="110" t="s">
        <v>511</v>
      </c>
      <c r="C89" s="102"/>
      <c r="D89" s="102"/>
    </row>
    <row r="90" spans="1:4" ht="18">
      <c r="A90" s="126" t="s">
        <v>366</v>
      </c>
      <c r="B90" s="110" t="s">
        <v>512</v>
      </c>
      <c r="C90" s="102">
        <v>97728389</v>
      </c>
      <c r="D90" s="102">
        <v>665820587</v>
      </c>
    </row>
    <row r="91" spans="1:4" ht="18">
      <c r="A91" s="126" t="s">
        <v>366</v>
      </c>
      <c r="B91" s="110" t="s">
        <v>513</v>
      </c>
      <c r="C91" s="102"/>
      <c r="D91" s="102"/>
    </row>
    <row r="92" spans="1:4" ht="18">
      <c r="A92" s="161" t="s">
        <v>366</v>
      </c>
      <c r="B92" s="110" t="s">
        <v>514</v>
      </c>
      <c r="C92" s="102">
        <v>9368591</v>
      </c>
      <c r="D92" s="102">
        <v>6345596</v>
      </c>
    </row>
    <row r="93" spans="1:4" ht="18">
      <c r="A93" s="126" t="s">
        <v>366</v>
      </c>
      <c r="B93" s="110" t="s">
        <v>515</v>
      </c>
      <c r="C93" s="102">
        <v>7060178</v>
      </c>
      <c r="D93" s="102">
        <v>2765962</v>
      </c>
    </row>
    <row r="94" spans="1:4" ht="18">
      <c r="A94" s="126" t="s">
        <v>366</v>
      </c>
      <c r="B94" s="162" t="s">
        <v>516</v>
      </c>
      <c r="C94" s="137"/>
      <c r="D94" s="102"/>
    </row>
    <row r="95" spans="1:4" ht="18">
      <c r="A95" s="126" t="s">
        <v>366</v>
      </c>
      <c r="B95" s="162" t="s">
        <v>517</v>
      </c>
      <c r="C95" s="137"/>
      <c r="D95" s="102"/>
    </row>
    <row r="96" spans="1:4" ht="18">
      <c r="A96" s="126" t="s">
        <v>366</v>
      </c>
      <c r="B96" s="162" t="s">
        <v>510</v>
      </c>
      <c r="C96" s="137">
        <f>543054756+106824166</f>
        <v>649878922</v>
      </c>
      <c r="D96" s="102">
        <v>411749054</v>
      </c>
    </row>
    <row r="97" spans="1:4" ht="18">
      <c r="A97" s="128"/>
      <c r="B97" s="72" t="s">
        <v>445</v>
      </c>
      <c r="C97" s="96">
        <f>SUM(C89:C96)</f>
        <v>764036080</v>
      </c>
      <c r="D97" s="96">
        <f>SUM(D89:D96)</f>
        <v>1086681199</v>
      </c>
    </row>
    <row r="98" spans="1:4" ht="15">
      <c r="A98" s="145">
        <v>19</v>
      </c>
      <c r="B98" s="163" t="s">
        <v>518</v>
      </c>
      <c r="C98" s="121" t="s">
        <v>439</v>
      </c>
      <c r="D98" s="121" t="s">
        <v>440</v>
      </c>
    </row>
    <row r="99" spans="1:4" ht="18">
      <c r="A99" s="126"/>
      <c r="B99" s="110" t="s">
        <v>519</v>
      </c>
      <c r="C99" s="99"/>
      <c r="D99" s="99"/>
    </row>
    <row r="100" spans="1:4" ht="18">
      <c r="A100" s="126"/>
      <c r="B100" s="164" t="s">
        <v>520</v>
      </c>
      <c r="C100" s="99"/>
      <c r="D100" s="99"/>
    </row>
    <row r="101" spans="1:4" ht="18">
      <c r="A101" s="126"/>
      <c r="B101" s="110" t="s">
        <v>521</v>
      </c>
      <c r="C101" s="99"/>
      <c r="D101" s="99"/>
    </row>
    <row r="102" spans="1:4" ht="18">
      <c r="A102" s="128"/>
      <c r="B102" s="150" t="s">
        <v>445</v>
      </c>
      <c r="C102" s="96">
        <f>SUM(C99:C101)</f>
        <v>0</v>
      </c>
      <c r="D102" s="96">
        <f>SUM(D99:D101)</f>
        <v>0</v>
      </c>
    </row>
    <row r="103" spans="1:4" ht="15">
      <c r="A103" s="145">
        <v>20</v>
      </c>
      <c r="B103" s="163" t="s">
        <v>522</v>
      </c>
      <c r="C103" s="121" t="s">
        <v>439</v>
      </c>
      <c r="D103" s="121" t="s">
        <v>440</v>
      </c>
    </row>
    <row r="104" spans="1:4" ht="15">
      <c r="A104" s="154" t="s">
        <v>523</v>
      </c>
      <c r="B104" s="110" t="s">
        <v>524</v>
      </c>
      <c r="C104" s="99">
        <f>SUM(C105:C106)</f>
        <v>0</v>
      </c>
      <c r="D104" s="99">
        <f>SUM(D105:D106)</f>
        <v>0</v>
      </c>
    </row>
    <row r="105" spans="1:4" ht="18">
      <c r="A105" s="126" t="s">
        <v>366</v>
      </c>
      <c r="B105" s="110" t="s">
        <v>525</v>
      </c>
      <c r="C105" s="102">
        <v>0</v>
      </c>
      <c r="D105" s="102">
        <v>0</v>
      </c>
    </row>
    <row r="106" spans="1:4" ht="18">
      <c r="A106" s="126" t="s">
        <v>366</v>
      </c>
      <c r="B106" s="110" t="s">
        <v>526</v>
      </c>
      <c r="C106" s="99"/>
      <c r="D106" s="99"/>
    </row>
    <row r="107" spans="1:4" ht="18">
      <c r="A107" s="126" t="s">
        <v>366</v>
      </c>
      <c r="B107" s="110" t="s">
        <v>527</v>
      </c>
      <c r="C107" s="99"/>
      <c r="D107" s="99"/>
    </row>
    <row r="108" spans="1:4" ht="15">
      <c r="A108" s="154" t="s">
        <v>528</v>
      </c>
      <c r="B108" s="110" t="s">
        <v>529</v>
      </c>
      <c r="C108" s="99"/>
      <c r="D108" s="99"/>
    </row>
    <row r="109" spans="1:4" ht="18">
      <c r="A109" s="126" t="s">
        <v>366</v>
      </c>
      <c r="B109" s="110" t="s">
        <v>530</v>
      </c>
      <c r="C109" s="99"/>
      <c r="D109" s="99"/>
    </row>
    <row r="110" spans="1:4" ht="18">
      <c r="A110" s="126" t="s">
        <v>366</v>
      </c>
      <c r="B110" s="110" t="s">
        <v>531</v>
      </c>
      <c r="C110" s="99"/>
      <c r="D110" s="99"/>
    </row>
    <row r="111" spans="1:4" ht="18">
      <c r="A111" s="128"/>
      <c r="B111" s="150" t="s">
        <v>445</v>
      </c>
      <c r="C111" s="96">
        <f>+C104+C108</f>
        <v>0</v>
      </c>
      <c r="D111" s="96">
        <f>+D104+D108</f>
        <v>0</v>
      </c>
    </row>
    <row r="112" spans="1:4" ht="15">
      <c r="A112" s="145">
        <v>21</v>
      </c>
      <c r="B112" s="146" t="s">
        <v>532</v>
      </c>
      <c r="C112" s="121" t="s">
        <v>439</v>
      </c>
      <c r="D112" s="121" t="s">
        <v>440</v>
      </c>
    </row>
    <row r="113" spans="1:4" ht="15">
      <c r="A113" s="154" t="s">
        <v>523</v>
      </c>
      <c r="B113" s="133" t="s">
        <v>533</v>
      </c>
      <c r="C113" s="99"/>
      <c r="D113" s="99"/>
    </row>
    <row r="114" spans="1:4" ht="18">
      <c r="A114" s="126" t="s">
        <v>366</v>
      </c>
      <c r="B114" s="133" t="s">
        <v>534</v>
      </c>
      <c r="C114" s="102"/>
      <c r="D114" s="102"/>
    </row>
    <row r="115" spans="1:4" ht="18">
      <c r="A115" s="126"/>
      <c r="B115" s="110" t="s">
        <v>535</v>
      </c>
      <c r="C115" s="102"/>
      <c r="D115" s="102"/>
    </row>
    <row r="116" spans="1:4" ht="18">
      <c r="A116" s="126" t="s">
        <v>366</v>
      </c>
      <c r="B116" s="110" t="s">
        <v>536</v>
      </c>
      <c r="C116" s="102"/>
      <c r="D116" s="102"/>
    </row>
    <row r="117" spans="1:4" ht="18">
      <c r="A117" s="126" t="s">
        <v>366</v>
      </c>
      <c r="B117" s="110" t="s">
        <v>537</v>
      </c>
      <c r="C117" s="102"/>
      <c r="D117" s="102"/>
    </row>
    <row r="118" spans="1:4" ht="18">
      <c r="A118" s="126" t="s">
        <v>366</v>
      </c>
      <c r="B118" s="110" t="s">
        <v>538</v>
      </c>
      <c r="C118" s="99"/>
      <c r="D118" s="99"/>
    </row>
    <row r="119" spans="1:4" ht="18">
      <c r="A119" s="128"/>
      <c r="B119" s="165" t="s">
        <v>539</v>
      </c>
      <c r="C119" s="166"/>
      <c r="D119" s="166"/>
    </row>
    <row r="120" spans="1:5" ht="15.75">
      <c r="A120" s="167"/>
      <c r="B120" s="168"/>
      <c r="C120" s="121" t="s">
        <v>439</v>
      </c>
      <c r="D120" s="121" t="s">
        <v>440</v>
      </c>
      <c r="E120" s="62"/>
    </row>
    <row r="121" spans="1:5" ht="15">
      <c r="A121" s="154" t="s">
        <v>528</v>
      </c>
      <c r="B121" s="133" t="s">
        <v>540</v>
      </c>
      <c r="C121" s="102"/>
      <c r="D121" s="102"/>
      <c r="E121" s="62"/>
    </row>
    <row r="122" spans="1:5" ht="18">
      <c r="A122" s="126" t="s">
        <v>366</v>
      </c>
      <c r="B122" s="110" t="s">
        <v>541</v>
      </c>
      <c r="C122" s="102"/>
      <c r="D122" s="102"/>
      <c r="E122" s="62"/>
    </row>
    <row r="123" spans="1:5" ht="15">
      <c r="A123" s="154"/>
      <c r="B123" s="110" t="s">
        <v>542</v>
      </c>
      <c r="C123" s="102"/>
      <c r="D123" s="102"/>
      <c r="E123" s="62"/>
    </row>
    <row r="124" spans="1:5" ht="18">
      <c r="A124" s="126" t="s">
        <v>366</v>
      </c>
      <c r="B124" s="110" t="s">
        <v>543</v>
      </c>
      <c r="C124" s="102"/>
      <c r="D124" s="102"/>
      <c r="E124" s="62"/>
    </row>
    <row r="125" spans="1:4" ht="18">
      <c r="A125" s="126" t="s">
        <v>366</v>
      </c>
      <c r="B125" s="101" t="s">
        <v>544</v>
      </c>
      <c r="C125" s="166"/>
      <c r="D125" s="166"/>
    </row>
    <row r="126" spans="1:4" ht="15">
      <c r="A126" s="145">
        <v>22</v>
      </c>
      <c r="B126" s="146" t="s">
        <v>545</v>
      </c>
      <c r="C126" s="121" t="s">
        <v>439</v>
      </c>
      <c r="D126" s="121" t="s">
        <v>440</v>
      </c>
    </row>
    <row r="127" spans="1:4" ht="15.75">
      <c r="A127" s="66" t="s">
        <v>523</v>
      </c>
      <c r="B127" s="169" t="s">
        <v>546</v>
      </c>
      <c r="C127" s="102"/>
      <c r="D127" s="102"/>
    </row>
    <row r="128" spans="1:4" ht="15.75">
      <c r="A128" s="66" t="s">
        <v>528</v>
      </c>
      <c r="B128" s="110" t="s">
        <v>547</v>
      </c>
      <c r="C128" s="102"/>
      <c r="D128" s="102"/>
    </row>
    <row r="129" spans="1:4" ht="18">
      <c r="A129" s="135" t="s">
        <v>366</v>
      </c>
      <c r="B129" s="162" t="s">
        <v>548</v>
      </c>
      <c r="C129" s="137">
        <v>28396800000</v>
      </c>
      <c r="D129" s="102">
        <v>28396800000</v>
      </c>
    </row>
    <row r="130" spans="1:4" ht="18">
      <c r="A130" s="126" t="s">
        <v>366</v>
      </c>
      <c r="B130" s="110" t="s">
        <v>549</v>
      </c>
      <c r="C130" s="102">
        <v>27283200000</v>
      </c>
      <c r="D130" s="102">
        <v>27283200000</v>
      </c>
    </row>
    <row r="131" spans="1:4" ht="18">
      <c r="A131" s="126"/>
      <c r="B131" s="170" t="s">
        <v>445</v>
      </c>
      <c r="C131" s="99">
        <f>SUM(C129:C130)</f>
        <v>55680000000</v>
      </c>
      <c r="D131" s="99">
        <f>SUM(D129:D130)</f>
        <v>55680000000</v>
      </c>
    </row>
    <row r="132" spans="1:4" ht="18">
      <c r="A132" s="126"/>
      <c r="B132" s="171" t="s">
        <v>550</v>
      </c>
      <c r="C132" s="99"/>
      <c r="D132" s="99"/>
    </row>
    <row r="133" spans="1:4" ht="18">
      <c r="A133" s="126"/>
      <c r="B133" s="171" t="s">
        <v>551</v>
      </c>
      <c r="C133" s="99"/>
      <c r="D133" s="99"/>
    </row>
    <row r="134" spans="1:4" ht="15.75">
      <c r="A134" s="172" t="s">
        <v>552</v>
      </c>
      <c r="B134" s="173" t="s">
        <v>553</v>
      </c>
      <c r="C134" s="174" t="s">
        <v>554</v>
      </c>
      <c r="D134" s="174" t="s">
        <v>555</v>
      </c>
    </row>
    <row r="135" spans="1:4" ht="18">
      <c r="A135" s="126" t="s">
        <v>366</v>
      </c>
      <c r="B135" s="110" t="s">
        <v>556</v>
      </c>
      <c r="C135" s="102"/>
      <c r="D135" s="102"/>
    </row>
    <row r="136" spans="1:4" ht="15">
      <c r="A136" s="175" t="s">
        <v>365</v>
      </c>
      <c r="B136" s="110" t="s">
        <v>557</v>
      </c>
      <c r="C136" s="102">
        <v>55680000000</v>
      </c>
      <c r="D136" s="102">
        <v>55680000000</v>
      </c>
    </row>
    <row r="137" spans="1:4" ht="15">
      <c r="A137" s="175" t="s">
        <v>365</v>
      </c>
      <c r="B137" s="110" t="s">
        <v>558</v>
      </c>
      <c r="C137" s="102"/>
      <c r="D137" s="102"/>
    </row>
    <row r="138" spans="1:4" ht="15">
      <c r="A138" s="175" t="s">
        <v>365</v>
      </c>
      <c r="B138" s="176" t="s">
        <v>559</v>
      </c>
      <c r="C138" s="102"/>
      <c r="D138" s="102"/>
    </row>
    <row r="139" spans="1:4" ht="15">
      <c r="A139" s="175" t="s">
        <v>365</v>
      </c>
      <c r="B139" s="110" t="s">
        <v>560</v>
      </c>
      <c r="C139" s="102">
        <v>55680000000</v>
      </c>
      <c r="D139" s="102">
        <v>55680000000</v>
      </c>
    </row>
    <row r="140" spans="1:4" ht="18">
      <c r="A140" s="126" t="s">
        <v>366</v>
      </c>
      <c r="B140" s="171" t="s">
        <v>561</v>
      </c>
      <c r="C140" s="102"/>
      <c r="D140" s="102"/>
    </row>
    <row r="141" spans="1:4" ht="18">
      <c r="A141" s="126"/>
      <c r="B141" s="171" t="s">
        <v>562</v>
      </c>
      <c r="C141" s="102"/>
      <c r="D141" s="102"/>
    </row>
    <row r="142" spans="1:4" ht="15">
      <c r="A142" s="177" t="s">
        <v>563</v>
      </c>
      <c r="B142" s="178" t="s">
        <v>564</v>
      </c>
      <c r="C142" s="102"/>
      <c r="D142" s="102"/>
    </row>
    <row r="143" spans="1:4" ht="18">
      <c r="A143" s="126" t="s">
        <v>366</v>
      </c>
      <c r="B143" s="110" t="s">
        <v>565</v>
      </c>
      <c r="C143" s="179"/>
      <c r="D143" s="179"/>
    </row>
    <row r="144" spans="1:4" ht="15">
      <c r="A144" s="175" t="s">
        <v>365</v>
      </c>
      <c r="B144" s="127" t="s">
        <v>566</v>
      </c>
      <c r="C144" s="102"/>
      <c r="D144" s="102"/>
    </row>
    <row r="145" spans="1:4" ht="15">
      <c r="A145" s="175" t="s">
        <v>365</v>
      </c>
      <c r="B145" s="110" t="s">
        <v>567</v>
      </c>
      <c r="C145" s="102"/>
      <c r="D145" s="102"/>
    </row>
    <row r="146" spans="1:4" ht="18">
      <c r="A146" s="126" t="s">
        <v>366</v>
      </c>
      <c r="B146" s="110" t="s">
        <v>568</v>
      </c>
      <c r="C146" s="102"/>
      <c r="D146" s="102"/>
    </row>
    <row r="147" spans="1:4" ht="15">
      <c r="A147" s="170" t="s">
        <v>569</v>
      </c>
      <c r="B147" s="169" t="s">
        <v>570</v>
      </c>
      <c r="C147" s="174" t="s">
        <v>439</v>
      </c>
      <c r="D147" s="174" t="s">
        <v>440</v>
      </c>
    </row>
    <row r="148" spans="1:4" ht="18">
      <c r="A148" s="126" t="s">
        <v>366</v>
      </c>
      <c r="B148" s="133" t="s">
        <v>571</v>
      </c>
      <c r="C148" s="102">
        <v>5568000</v>
      </c>
      <c r="D148" s="102">
        <v>5568000</v>
      </c>
    </row>
    <row r="149" spans="1:4" ht="18">
      <c r="A149" s="126" t="s">
        <v>366</v>
      </c>
      <c r="B149" s="133" t="s">
        <v>572</v>
      </c>
      <c r="C149" s="102">
        <v>5568000</v>
      </c>
      <c r="D149" s="102">
        <v>5568000</v>
      </c>
    </row>
    <row r="150" spans="1:4" ht="15">
      <c r="A150" s="175" t="s">
        <v>365</v>
      </c>
      <c r="B150" s="133" t="s">
        <v>573</v>
      </c>
      <c r="C150" s="102">
        <v>5568000</v>
      </c>
      <c r="D150" s="102">
        <v>5568000</v>
      </c>
    </row>
    <row r="151" spans="1:4" ht="15">
      <c r="A151" s="175" t="s">
        <v>365</v>
      </c>
      <c r="B151" s="133" t="s">
        <v>574</v>
      </c>
      <c r="C151" s="102"/>
      <c r="D151" s="102"/>
    </row>
    <row r="152" spans="1:4" ht="18">
      <c r="A152" s="126" t="s">
        <v>366</v>
      </c>
      <c r="B152" s="133" t="s">
        <v>575</v>
      </c>
      <c r="C152" s="102"/>
      <c r="D152" s="102"/>
    </row>
    <row r="153" spans="1:4" ht="15">
      <c r="A153" s="175" t="s">
        <v>365</v>
      </c>
      <c r="B153" s="133" t="s">
        <v>573</v>
      </c>
      <c r="C153" s="102"/>
      <c r="D153" s="102"/>
    </row>
    <row r="154" spans="1:4" ht="15">
      <c r="A154" s="175" t="s">
        <v>365</v>
      </c>
      <c r="B154" s="133" t="s">
        <v>574</v>
      </c>
      <c r="C154" s="102"/>
      <c r="D154" s="102"/>
    </row>
    <row r="155" spans="1:4" ht="18">
      <c r="A155" s="126" t="s">
        <v>366</v>
      </c>
      <c r="B155" s="133" t="s">
        <v>576</v>
      </c>
      <c r="C155" s="102">
        <v>5568000</v>
      </c>
      <c r="D155" s="102">
        <v>5568000</v>
      </c>
    </row>
    <row r="156" spans="1:4" ht="15">
      <c r="A156" s="175" t="s">
        <v>365</v>
      </c>
      <c r="B156" s="133" t="s">
        <v>573</v>
      </c>
      <c r="C156" s="102">
        <v>5568000</v>
      </c>
      <c r="D156" s="102">
        <v>5568000</v>
      </c>
    </row>
    <row r="157" spans="1:4" ht="15">
      <c r="A157" s="175" t="s">
        <v>365</v>
      </c>
      <c r="B157" s="133" t="s">
        <v>574</v>
      </c>
      <c r="C157" s="99"/>
      <c r="D157" s="102"/>
    </row>
    <row r="158" spans="1:4" ht="18">
      <c r="A158" s="126" t="s">
        <v>577</v>
      </c>
      <c r="B158" s="133" t="s">
        <v>578</v>
      </c>
      <c r="C158" s="102">
        <v>10000</v>
      </c>
      <c r="D158" s="102">
        <v>10000</v>
      </c>
    </row>
    <row r="159" spans="1:4" ht="15">
      <c r="A159" s="170" t="s">
        <v>579</v>
      </c>
      <c r="B159" s="169" t="s">
        <v>580</v>
      </c>
      <c r="C159" s="174"/>
      <c r="D159" s="102"/>
    </row>
    <row r="160" spans="1:4" ht="18">
      <c r="A160" s="126" t="s">
        <v>366</v>
      </c>
      <c r="B160" s="133" t="s">
        <v>581</v>
      </c>
      <c r="C160" s="102">
        <v>15013122301</v>
      </c>
      <c r="D160" s="102">
        <v>15013122301</v>
      </c>
    </row>
    <row r="161" spans="1:4" ht="18">
      <c r="A161" s="126" t="s">
        <v>366</v>
      </c>
      <c r="B161" s="133" t="s">
        <v>582</v>
      </c>
      <c r="C161" s="102">
        <v>3684066865</v>
      </c>
      <c r="D161" s="102">
        <v>3684066865</v>
      </c>
    </row>
    <row r="162" spans="1:4" ht="18">
      <c r="A162" s="126" t="s">
        <v>366</v>
      </c>
      <c r="B162" s="133" t="s">
        <v>583</v>
      </c>
      <c r="C162" s="102"/>
      <c r="D162" s="102"/>
    </row>
    <row r="163" spans="1:4" ht="18">
      <c r="A163" s="126" t="s">
        <v>577</v>
      </c>
      <c r="B163" s="133" t="s">
        <v>584</v>
      </c>
      <c r="C163" s="102"/>
      <c r="D163" s="102"/>
    </row>
    <row r="164" spans="1:4" ht="15">
      <c r="A164" s="170" t="s">
        <v>585</v>
      </c>
      <c r="B164" s="173" t="s">
        <v>586</v>
      </c>
      <c r="C164" s="99"/>
      <c r="D164" s="99"/>
    </row>
    <row r="165" spans="1:4" ht="15">
      <c r="A165" s="180"/>
      <c r="B165" s="173" t="s">
        <v>587</v>
      </c>
      <c r="C165" s="102"/>
      <c r="D165" s="102"/>
    </row>
    <row r="166" spans="1:4" ht="18">
      <c r="A166" s="128"/>
      <c r="B166" s="181"/>
      <c r="C166" s="166"/>
      <c r="D166" s="166"/>
    </row>
    <row r="167" spans="1:4" ht="15">
      <c r="A167" s="170">
        <v>23</v>
      </c>
      <c r="B167" s="146" t="s">
        <v>588</v>
      </c>
      <c r="C167" s="121" t="s">
        <v>439</v>
      </c>
      <c r="D167" s="121" t="s">
        <v>440</v>
      </c>
    </row>
    <row r="168" spans="1:4" ht="18">
      <c r="A168" s="126" t="s">
        <v>366</v>
      </c>
      <c r="B168" s="134" t="s">
        <v>589</v>
      </c>
      <c r="C168" s="102"/>
      <c r="D168" s="102"/>
    </row>
    <row r="169" spans="1:4" ht="18">
      <c r="A169" s="126" t="s">
        <v>366</v>
      </c>
      <c r="B169" s="134" t="s">
        <v>590</v>
      </c>
      <c r="C169" s="102"/>
      <c r="D169" s="102"/>
    </row>
    <row r="170" spans="1:4" ht="18">
      <c r="A170" s="128" t="s">
        <v>366</v>
      </c>
      <c r="B170" s="181" t="s">
        <v>591</v>
      </c>
      <c r="C170" s="166"/>
      <c r="D170" s="166"/>
    </row>
    <row r="171" spans="1:4" ht="15">
      <c r="A171" s="123">
        <v>24</v>
      </c>
      <c r="B171" s="124" t="s">
        <v>592</v>
      </c>
      <c r="C171" s="121" t="s">
        <v>439</v>
      </c>
      <c r="D171" s="121" t="s">
        <v>440</v>
      </c>
    </row>
    <row r="172" spans="1:4" ht="15">
      <c r="A172" s="182">
        <v>1</v>
      </c>
      <c r="B172" s="134" t="s">
        <v>593</v>
      </c>
      <c r="C172" s="99"/>
      <c r="D172" s="99"/>
    </row>
    <row r="173" spans="1:4" ht="18">
      <c r="A173" s="126" t="s">
        <v>366</v>
      </c>
      <c r="B173" s="134" t="s">
        <v>594</v>
      </c>
      <c r="C173" s="102"/>
      <c r="D173" s="102"/>
    </row>
    <row r="174" spans="1:4" ht="18">
      <c r="A174" s="126" t="s">
        <v>366</v>
      </c>
      <c r="B174" s="134" t="s">
        <v>595</v>
      </c>
      <c r="C174" s="102"/>
      <c r="D174" s="102"/>
    </row>
    <row r="175" spans="1:4" ht="15">
      <c r="A175" s="182">
        <v>2</v>
      </c>
      <c r="B175" s="134" t="s">
        <v>596</v>
      </c>
      <c r="C175" s="102"/>
      <c r="D175" s="102"/>
    </row>
    <row r="176" spans="1:4" ht="18">
      <c r="A176" s="126"/>
      <c r="B176" s="134" t="s">
        <v>597</v>
      </c>
      <c r="C176" s="102"/>
      <c r="D176" s="102"/>
    </row>
    <row r="177" spans="1:4" ht="18">
      <c r="A177" s="126" t="s">
        <v>366</v>
      </c>
      <c r="B177" s="134" t="s">
        <v>598</v>
      </c>
      <c r="C177" s="102"/>
      <c r="D177" s="102"/>
    </row>
    <row r="178" spans="1:4" ht="18">
      <c r="A178" s="126" t="s">
        <v>366</v>
      </c>
      <c r="B178" s="134" t="s">
        <v>599</v>
      </c>
      <c r="C178" s="102"/>
      <c r="D178" s="102"/>
    </row>
    <row r="179" spans="1:4" ht="18">
      <c r="A179" s="128" t="s">
        <v>366</v>
      </c>
      <c r="B179" s="181" t="s">
        <v>600</v>
      </c>
      <c r="C179" s="96"/>
      <c r="D179" s="96"/>
    </row>
    <row r="180" spans="1:4" ht="18">
      <c r="A180" s="183"/>
      <c r="B180" s="184"/>
      <c r="C180" s="185"/>
      <c r="D180" s="185"/>
    </row>
    <row r="181" spans="1:4" ht="15.75">
      <c r="A181" s="116" t="s">
        <v>601</v>
      </c>
      <c r="B181" s="299" t="s">
        <v>602</v>
      </c>
      <c r="C181" s="299"/>
      <c r="D181" s="299"/>
    </row>
    <row r="182" spans="1:2" ht="15.75">
      <c r="A182" s="186"/>
      <c r="B182" s="187"/>
    </row>
    <row r="183" spans="1:4" ht="15">
      <c r="A183" s="123">
        <v>25</v>
      </c>
      <c r="B183" s="124" t="s">
        <v>603</v>
      </c>
      <c r="C183" s="121" t="s">
        <v>554</v>
      </c>
      <c r="D183" s="121" t="s">
        <v>555</v>
      </c>
    </row>
    <row r="184" spans="1:4" ht="18">
      <c r="A184" s="126" t="s">
        <v>366</v>
      </c>
      <c r="B184" s="134" t="s">
        <v>604</v>
      </c>
      <c r="C184" s="102">
        <v>44165110340</v>
      </c>
      <c r="D184" s="102">
        <v>43949363043</v>
      </c>
    </row>
    <row r="185" spans="1:4" ht="18">
      <c r="A185" s="126" t="s">
        <v>366</v>
      </c>
      <c r="B185" s="134" t="s">
        <v>605</v>
      </c>
      <c r="C185" s="102">
        <v>21021956972</v>
      </c>
      <c r="D185" s="102">
        <v>19264743172</v>
      </c>
    </row>
    <row r="186" spans="1:4" ht="18">
      <c r="A186" s="126" t="s">
        <v>366</v>
      </c>
      <c r="B186" s="134" t="s">
        <v>606</v>
      </c>
      <c r="C186" s="102"/>
      <c r="D186" s="102"/>
    </row>
    <row r="187" spans="1:4" ht="15">
      <c r="A187" s="175" t="s">
        <v>365</v>
      </c>
      <c r="B187" s="134" t="s">
        <v>607</v>
      </c>
      <c r="C187" s="102"/>
      <c r="D187" s="102"/>
    </row>
    <row r="188" spans="1:4" ht="18">
      <c r="A188" s="126"/>
      <c r="B188" s="134" t="s">
        <v>608</v>
      </c>
      <c r="C188" s="137"/>
      <c r="D188" s="137"/>
    </row>
    <row r="189" spans="1:4" ht="15">
      <c r="A189" s="175"/>
      <c r="B189" s="134" t="s">
        <v>609</v>
      </c>
      <c r="C189" s="137"/>
      <c r="D189" s="137"/>
    </row>
    <row r="190" spans="1:4" ht="18">
      <c r="A190" s="128"/>
      <c r="B190" s="141" t="s">
        <v>469</v>
      </c>
      <c r="C190" s="96">
        <f>SUM(C184:C189)</f>
        <v>65187067312</v>
      </c>
      <c r="D190" s="96">
        <f>SUM(D184:D189)</f>
        <v>63214106215</v>
      </c>
    </row>
    <row r="191" spans="1:4" ht="15">
      <c r="A191" s="170">
        <v>26</v>
      </c>
      <c r="B191" s="188" t="s">
        <v>610</v>
      </c>
      <c r="C191" s="121" t="s">
        <v>554</v>
      </c>
      <c r="D191" s="121" t="s">
        <v>555</v>
      </c>
    </row>
    <row r="192" spans="1:4" ht="15">
      <c r="A192" s="154"/>
      <c r="B192" s="149" t="s">
        <v>611</v>
      </c>
      <c r="C192" s="99"/>
      <c r="D192" s="99"/>
    </row>
    <row r="193" spans="1:4" ht="18">
      <c r="A193" s="126" t="s">
        <v>366</v>
      </c>
      <c r="B193" s="149" t="s">
        <v>612</v>
      </c>
      <c r="C193" s="99"/>
      <c r="D193" s="99"/>
    </row>
    <row r="194" spans="1:4" ht="18">
      <c r="A194" s="126" t="s">
        <v>366</v>
      </c>
      <c r="B194" s="149" t="s">
        <v>613</v>
      </c>
      <c r="C194" s="99"/>
      <c r="D194" s="99"/>
    </row>
    <row r="195" spans="1:4" ht="18">
      <c r="A195" s="126" t="s">
        <v>366</v>
      </c>
      <c r="B195" s="149" t="s">
        <v>614</v>
      </c>
      <c r="C195" s="99"/>
      <c r="D195" s="99"/>
    </row>
    <row r="196" spans="1:4" ht="18">
      <c r="A196" s="126" t="s">
        <v>366</v>
      </c>
      <c r="B196" s="149" t="s">
        <v>615</v>
      </c>
      <c r="C196" s="99"/>
      <c r="D196" s="99"/>
    </row>
    <row r="197" spans="1:4" ht="18">
      <c r="A197" s="126" t="s">
        <v>366</v>
      </c>
      <c r="B197" s="149" t="s">
        <v>616</v>
      </c>
      <c r="C197" s="99"/>
      <c r="D197" s="99"/>
    </row>
    <row r="198" spans="1:4" ht="18">
      <c r="A198" s="128"/>
      <c r="B198" s="141" t="s">
        <v>469</v>
      </c>
      <c r="C198" s="96">
        <f>SUM(C192:C197)</f>
        <v>0</v>
      </c>
      <c r="D198" s="96">
        <f>SUM(D192:D197)</f>
        <v>0</v>
      </c>
    </row>
    <row r="199" spans="1:4" ht="15">
      <c r="A199" s="170">
        <v>27</v>
      </c>
      <c r="B199" s="188" t="s">
        <v>617</v>
      </c>
      <c r="C199" s="121" t="s">
        <v>554</v>
      </c>
      <c r="D199" s="121" t="s">
        <v>555</v>
      </c>
    </row>
    <row r="200" spans="1:4" ht="18">
      <c r="A200" s="126" t="s">
        <v>366</v>
      </c>
      <c r="B200" s="149" t="s">
        <v>618</v>
      </c>
      <c r="C200" s="102">
        <f>+C184</f>
        <v>44165110340</v>
      </c>
      <c r="D200" s="102">
        <f>+D184</f>
        <v>43949363043</v>
      </c>
    </row>
    <row r="201" spans="1:4" ht="18">
      <c r="A201" s="128" t="s">
        <v>366</v>
      </c>
      <c r="B201" s="149" t="s">
        <v>619</v>
      </c>
      <c r="C201" s="102">
        <f>+C185</f>
        <v>21021956972</v>
      </c>
      <c r="D201" s="102">
        <f>+D185</f>
        <v>19264743172</v>
      </c>
    </row>
    <row r="202" spans="1:4" ht="15">
      <c r="A202" s="123">
        <v>28</v>
      </c>
      <c r="B202" s="188" t="s">
        <v>620</v>
      </c>
      <c r="C202" s="121" t="s">
        <v>554</v>
      </c>
      <c r="D202" s="121" t="s">
        <v>555</v>
      </c>
    </row>
    <row r="203" spans="1:4" ht="18">
      <c r="A203" s="126" t="s">
        <v>366</v>
      </c>
      <c r="B203" s="149" t="s">
        <v>621</v>
      </c>
      <c r="C203" s="102">
        <v>43234223771</v>
      </c>
      <c r="D203" s="102">
        <v>43402653796</v>
      </c>
    </row>
    <row r="204" spans="1:4" ht="18">
      <c r="A204" s="126" t="s">
        <v>366</v>
      </c>
      <c r="B204" s="149" t="s">
        <v>622</v>
      </c>
      <c r="C204" s="99"/>
      <c r="D204" s="99"/>
    </row>
    <row r="205" spans="1:4" ht="18">
      <c r="A205" s="126" t="s">
        <v>366</v>
      </c>
      <c r="B205" s="149" t="s">
        <v>623</v>
      </c>
      <c r="C205" s="102">
        <v>19383496021</v>
      </c>
      <c r="D205" s="102">
        <v>18311924046</v>
      </c>
    </row>
    <row r="206" spans="1:4" ht="18">
      <c r="A206" s="126" t="s">
        <v>366</v>
      </c>
      <c r="B206" s="149" t="s">
        <v>624</v>
      </c>
      <c r="C206" s="99"/>
      <c r="D206" s="99"/>
    </row>
    <row r="207" spans="1:4" ht="18">
      <c r="A207" s="126" t="s">
        <v>366</v>
      </c>
      <c r="B207" s="149" t="s">
        <v>625</v>
      </c>
      <c r="C207" s="99"/>
      <c r="D207" s="99"/>
    </row>
    <row r="208" spans="1:4" ht="18">
      <c r="A208" s="126" t="s">
        <v>366</v>
      </c>
      <c r="B208" s="149" t="s">
        <v>626</v>
      </c>
      <c r="C208" s="99"/>
      <c r="D208" s="99"/>
    </row>
    <row r="209" spans="1:4" ht="18">
      <c r="A209" s="126" t="s">
        <v>366</v>
      </c>
      <c r="B209" s="149" t="s">
        <v>627</v>
      </c>
      <c r="C209" s="99"/>
      <c r="D209" s="99"/>
    </row>
    <row r="210" spans="1:4" ht="18">
      <c r="A210" s="126" t="s">
        <v>366</v>
      </c>
      <c r="B210" s="149" t="s">
        <v>628</v>
      </c>
      <c r="C210" s="99"/>
      <c r="D210" s="99"/>
    </row>
    <row r="211" spans="1:4" ht="15.75">
      <c r="A211" s="156"/>
      <c r="B211" s="157" t="s">
        <v>469</v>
      </c>
      <c r="C211" s="99">
        <f>SUM(C203:C210)</f>
        <v>62617719792</v>
      </c>
      <c r="D211" s="99">
        <f>SUM(D203:D210)</f>
        <v>61714577842</v>
      </c>
    </row>
    <row r="212" spans="1:4" ht="15">
      <c r="A212" s="123">
        <v>29</v>
      </c>
      <c r="B212" s="146" t="s">
        <v>629</v>
      </c>
      <c r="C212" s="121" t="s">
        <v>554</v>
      </c>
      <c r="D212" s="121" t="s">
        <v>555</v>
      </c>
    </row>
    <row r="213" spans="1:4" ht="18">
      <c r="A213" s="126" t="s">
        <v>366</v>
      </c>
      <c r="B213" s="110" t="s">
        <v>630</v>
      </c>
      <c r="C213" s="189">
        <v>14372132</v>
      </c>
      <c r="D213" s="189">
        <v>7619209</v>
      </c>
    </row>
    <row r="214" spans="1:4" ht="18">
      <c r="A214" s="126" t="s">
        <v>366</v>
      </c>
      <c r="B214" s="110" t="s">
        <v>631</v>
      </c>
      <c r="C214" s="102"/>
      <c r="D214" s="102"/>
    </row>
    <row r="215" spans="1:4" ht="18">
      <c r="A215" s="126" t="s">
        <v>366</v>
      </c>
      <c r="B215" s="110" t="s">
        <v>632</v>
      </c>
      <c r="C215" s="102">
        <v>0</v>
      </c>
      <c r="D215" s="102">
        <v>217000000</v>
      </c>
    </row>
    <row r="216" spans="1:4" ht="18">
      <c r="A216" s="126" t="s">
        <v>366</v>
      </c>
      <c r="B216" s="110" t="s">
        <v>633</v>
      </c>
      <c r="C216" s="102"/>
      <c r="D216" s="102"/>
    </row>
    <row r="217" spans="1:4" ht="18">
      <c r="A217" s="126" t="s">
        <v>366</v>
      </c>
      <c r="B217" s="162" t="s">
        <v>634</v>
      </c>
      <c r="C217" s="137"/>
      <c r="D217" s="137"/>
    </row>
    <row r="218" spans="1:4" ht="18">
      <c r="A218" s="126" t="s">
        <v>366</v>
      </c>
      <c r="B218" s="162" t="s">
        <v>635</v>
      </c>
      <c r="C218" s="137"/>
      <c r="D218" s="137"/>
    </row>
    <row r="219" spans="1:4" ht="18">
      <c r="A219" s="126" t="s">
        <v>366</v>
      </c>
      <c r="B219" s="162" t="s">
        <v>636</v>
      </c>
      <c r="C219" s="137"/>
      <c r="D219" s="137"/>
    </row>
    <row r="220" spans="1:4" ht="18">
      <c r="A220" s="126" t="s">
        <v>366</v>
      </c>
      <c r="B220" s="162" t="s">
        <v>637</v>
      </c>
      <c r="C220" s="102"/>
      <c r="D220" s="102"/>
    </row>
    <row r="221" spans="1:4" ht="18">
      <c r="A221" s="128"/>
      <c r="B221" s="157" t="s">
        <v>469</v>
      </c>
      <c r="C221" s="190">
        <f>SUM(C213:C220)</f>
        <v>14372132</v>
      </c>
      <c r="D221" s="190">
        <f>SUM(D213:D220)</f>
        <v>224619209</v>
      </c>
    </row>
    <row r="222" spans="1:4" ht="15">
      <c r="A222" s="123">
        <v>30</v>
      </c>
      <c r="B222" s="146" t="s">
        <v>638</v>
      </c>
      <c r="C222" s="121" t="s">
        <v>554</v>
      </c>
      <c r="D222" s="121" t="s">
        <v>555</v>
      </c>
    </row>
    <row r="223" spans="1:4" ht="18">
      <c r="A223" s="126" t="s">
        <v>366</v>
      </c>
      <c r="B223" s="110" t="s">
        <v>639</v>
      </c>
      <c r="C223" s="189">
        <v>53444446</v>
      </c>
      <c r="D223" s="189">
        <v>167583333</v>
      </c>
    </row>
    <row r="224" spans="1:4" ht="18">
      <c r="A224" s="126" t="s">
        <v>366</v>
      </c>
      <c r="B224" s="110" t="s">
        <v>640</v>
      </c>
      <c r="C224" s="102"/>
      <c r="D224" s="102"/>
    </row>
    <row r="225" spans="1:4" ht="18">
      <c r="A225" s="126" t="s">
        <v>366</v>
      </c>
      <c r="B225" s="110" t="s">
        <v>641</v>
      </c>
      <c r="C225" s="189">
        <v>0</v>
      </c>
      <c r="D225" s="189">
        <v>0</v>
      </c>
    </row>
    <row r="226" spans="1:4" ht="18">
      <c r="A226" s="126" t="s">
        <v>366</v>
      </c>
      <c r="B226" s="110" t="s">
        <v>642</v>
      </c>
      <c r="C226" s="99"/>
      <c r="D226" s="99"/>
    </row>
    <row r="227" spans="1:4" ht="18">
      <c r="A227" s="126" t="s">
        <v>366</v>
      </c>
      <c r="B227" s="162" t="s">
        <v>643</v>
      </c>
      <c r="C227" s="191"/>
      <c r="D227" s="191"/>
    </row>
    <row r="228" spans="1:4" ht="18">
      <c r="A228" s="126" t="s">
        <v>366</v>
      </c>
      <c r="B228" s="162" t="s">
        <v>644</v>
      </c>
      <c r="C228" s="191"/>
      <c r="D228" s="191"/>
    </row>
    <row r="229" spans="1:4" ht="18">
      <c r="A229" s="126" t="s">
        <v>366</v>
      </c>
      <c r="B229" s="162" t="s">
        <v>645</v>
      </c>
      <c r="C229" s="189">
        <v>0</v>
      </c>
      <c r="D229" s="189">
        <v>0</v>
      </c>
    </row>
    <row r="230" spans="1:4" ht="18">
      <c r="A230" s="126" t="s">
        <v>366</v>
      </c>
      <c r="B230" s="162" t="s">
        <v>646</v>
      </c>
      <c r="C230" s="137">
        <v>0</v>
      </c>
      <c r="D230" s="137">
        <v>0</v>
      </c>
    </row>
    <row r="231" spans="1:4" ht="18">
      <c r="A231" s="128"/>
      <c r="B231" s="150" t="s">
        <v>445</v>
      </c>
      <c r="C231" s="96">
        <f>SUM(C223:C230)</f>
        <v>53444446</v>
      </c>
      <c r="D231" s="96">
        <f>SUM(D223:D230)</f>
        <v>167583333</v>
      </c>
    </row>
    <row r="232" spans="1:4" ht="15">
      <c r="A232" s="123">
        <v>31</v>
      </c>
      <c r="B232" s="124" t="s">
        <v>647</v>
      </c>
      <c r="C232" s="121" t="s">
        <v>554</v>
      </c>
      <c r="D232" s="121" t="s">
        <v>555</v>
      </c>
    </row>
    <row r="233" spans="1:4" ht="18">
      <c r="A233" s="126" t="s">
        <v>366</v>
      </c>
      <c r="B233" s="110" t="s">
        <v>648</v>
      </c>
      <c r="C233" s="102"/>
      <c r="D233" s="102"/>
    </row>
    <row r="234" spans="1:4" ht="18">
      <c r="A234" s="126" t="s">
        <v>366</v>
      </c>
      <c r="B234" s="110" t="s">
        <v>649</v>
      </c>
      <c r="C234" s="102"/>
      <c r="D234" s="102"/>
    </row>
    <row r="235" spans="1:4" ht="18">
      <c r="A235" s="135"/>
      <c r="B235" s="162" t="s">
        <v>650</v>
      </c>
      <c r="C235" s="137"/>
      <c r="D235" s="137"/>
    </row>
    <row r="236" spans="1:4" ht="18">
      <c r="A236" s="128" t="s">
        <v>366</v>
      </c>
      <c r="B236" s="165" t="s">
        <v>651</v>
      </c>
      <c r="C236" s="191">
        <f>+C233</f>
        <v>0</v>
      </c>
      <c r="D236" s="191">
        <f>+D233</f>
        <v>0</v>
      </c>
    </row>
    <row r="237" spans="1:4" ht="15">
      <c r="A237" s="123">
        <v>32</v>
      </c>
      <c r="B237" s="124" t="s">
        <v>652</v>
      </c>
      <c r="C237" s="121" t="s">
        <v>554</v>
      </c>
      <c r="D237" s="121" t="s">
        <v>555</v>
      </c>
    </row>
    <row r="238" spans="1:4" ht="18">
      <c r="A238" s="126" t="s">
        <v>366</v>
      </c>
      <c r="B238" s="110" t="s">
        <v>653</v>
      </c>
      <c r="C238" s="102"/>
      <c r="D238" s="102"/>
    </row>
    <row r="239" spans="1:4" ht="15">
      <c r="A239" s="175"/>
      <c r="B239" s="110" t="s">
        <v>542</v>
      </c>
      <c r="C239" s="102"/>
      <c r="D239" s="102"/>
    </row>
    <row r="240" spans="1:4" ht="18">
      <c r="A240" s="126" t="s">
        <v>366</v>
      </c>
      <c r="B240" s="110" t="s">
        <v>654</v>
      </c>
      <c r="C240" s="102"/>
      <c r="D240" s="102"/>
    </row>
    <row r="241" spans="1:4" ht="15">
      <c r="A241" s="175"/>
      <c r="B241" s="110" t="s">
        <v>655</v>
      </c>
      <c r="C241" s="102"/>
      <c r="D241" s="102"/>
    </row>
    <row r="242" spans="1:4" ht="18">
      <c r="A242" s="126" t="s">
        <v>366</v>
      </c>
      <c r="B242" s="110" t="s">
        <v>656</v>
      </c>
      <c r="C242" s="160"/>
      <c r="D242" s="160"/>
    </row>
    <row r="243" spans="1:4" ht="18">
      <c r="A243" s="126"/>
      <c r="B243" s="158" t="s">
        <v>535</v>
      </c>
      <c r="C243" s="159"/>
      <c r="D243" s="159"/>
    </row>
    <row r="244" spans="1:4" ht="18">
      <c r="A244" s="126" t="s">
        <v>366</v>
      </c>
      <c r="B244" s="158" t="s">
        <v>657</v>
      </c>
      <c r="C244" s="159"/>
      <c r="D244" s="159"/>
    </row>
    <row r="245" spans="1:4" ht="18">
      <c r="A245" s="126"/>
      <c r="B245" s="158" t="s">
        <v>658</v>
      </c>
      <c r="C245" s="159"/>
      <c r="D245" s="159"/>
    </row>
    <row r="246" spans="1:4" ht="18">
      <c r="A246" s="126" t="s">
        <v>366</v>
      </c>
      <c r="B246" s="158" t="s">
        <v>659</v>
      </c>
      <c r="C246" s="159"/>
      <c r="D246" s="159"/>
    </row>
    <row r="247" spans="1:4" ht="15">
      <c r="A247" s="175"/>
      <c r="B247" s="192" t="s">
        <v>660</v>
      </c>
      <c r="C247" s="125"/>
      <c r="D247" s="125"/>
    </row>
    <row r="248" spans="1:4" ht="18">
      <c r="A248" s="126" t="s">
        <v>366</v>
      </c>
      <c r="B248" s="110" t="s">
        <v>661</v>
      </c>
      <c r="C248" s="102">
        <v>0</v>
      </c>
      <c r="D248" s="102">
        <v>0</v>
      </c>
    </row>
    <row r="249" spans="1:4" ht="18">
      <c r="A249" s="128" t="s">
        <v>366</v>
      </c>
      <c r="B249" s="165" t="s">
        <v>662</v>
      </c>
      <c r="C249" s="193"/>
      <c r="D249" s="193"/>
    </row>
    <row r="250" spans="1:4" ht="15">
      <c r="A250" s="123">
        <v>33</v>
      </c>
      <c r="B250" s="124" t="s">
        <v>663</v>
      </c>
      <c r="C250" s="121" t="s">
        <v>554</v>
      </c>
      <c r="D250" s="121" t="s">
        <v>555</v>
      </c>
    </row>
    <row r="251" spans="1:4" ht="18">
      <c r="A251" s="126" t="s">
        <v>366</v>
      </c>
      <c r="B251" s="110" t="s">
        <v>664</v>
      </c>
      <c r="C251" s="102">
        <f>11346502353+12836326+4976423</f>
        <v>11364315102</v>
      </c>
      <c r="D251" s="102">
        <f>10295837502+18141260+217364</f>
        <v>10314196126</v>
      </c>
    </row>
    <row r="252" spans="1:4" ht="18">
      <c r="A252" s="126"/>
      <c r="B252" s="110" t="s">
        <v>665</v>
      </c>
      <c r="C252" s="102">
        <f>55207675+10812112+47257559</f>
        <v>113277346</v>
      </c>
      <c r="D252" s="102">
        <f>18143054+14639993+132852924</f>
        <v>165635971</v>
      </c>
    </row>
    <row r="253" spans="1:4" ht="18">
      <c r="A253" s="126" t="s">
        <v>366</v>
      </c>
      <c r="B253" s="110" t="s">
        <v>666</v>
      </c>
      <c r="C253" s="102">
        <f>3913513351+340534413+1008018512</f>
        <v>5262066276</v>
      </c>
      <c r="D253" s="102">
        <f>3579185338+256059302+991157272</f>
        <v>4826401912</v>
      </c>
    </row>
    <row r="254" spans="1:4" ht="18">
      <c r="A254" s="126" t="s">
        <v>366</v>
      </c>
      <c r="B254" s="110" t="s">
        <v>667</v>
      </c>
      <c r="C254" s="102">
        <f>1588734966+121940625+204174054</f>
        <v>1914849645</v>
      </c>
      <c r="D254" s="102">
        <f>241226370+137096229+1568498340</f>
        <v>1946820939</v>
      </c>
    </row>
    <row r="255" spans="1:5" ht="18">
      <c r="A255" s="126" t="s">
        <v>366</v>
      </c>
      <c r="B255" s="110" t="s">
        <v>668</v>
      </c>
      <c r="C255" s="102">
        <f>414270241+61070897+202589712+41873450</f>
        <v>719804300</v>
      </c>
      <c r="D255" s="102">
        <f>527184018+50113318+302691922+9865200+12545454</f>
        <v>902399912</v>
      </c>
      <c r="E255" s="62"/>
    </row>
    <row r="256" spans="1:4" ht="18">
      <c r="A256" s="126" t="s">
        <v>366</v>
      </c>
      <c r="B256" s="110" t="s">
        <v>669</v>
      </c>
      <c r="C256" s="102">
        <f>2406827320+173691125+516441147</f>
        <v>3096959592</v>
      </c>
      <c r="D256" s="102">
        <f>569335195+66957463+2243799834</f>
        <v>2880092492</v>
      </c>
    </row>
    <row r="257" spans="1:6" ht="18">
      <c r="A257" s="128"/>
      <c r="B257" s="72" t="s">
        <v>445</v>
      </c>
      <c r="C257" s="96">
        <f>SUM(C251:C256)</f>
        <v>22471272261</v>
      </c>
      <c r="D257" s="96">
        <f>SUM(D251:D256)</f>
        <v>21035547352</v>
      </c>
      <c r="E257" s="62">
        <f>19725055906+720885498+2025330857</f>
        <v>22471272261</v>
      </c>
      <c r="F257" s="115">
        <f>+E257-C257</f>
        <v>0</v>
      </c>
    </row>
    <row r="258" spans="1:4" ht="18">
      <c r="A258" s="183"/>
      <c r="B258" s="194"/>
      <c r="C258" s="185"/>
      <c r="D258" s="185"/>
    </row>
    <row r="259" spans="1:4" ht="15.75">
      <c r="A259" s="116" t="s">
        <v>670</v>
      </c>
      <c r="B259" s="299" t="s">
        <v>671</v>
      </c>
      <c r="C259" s="299"/>
      <c r="D259" s="299"/>
    </row>
    <row r="260" spans="1:4" ht="18">
      <c r="A260" s="117"/>
      <c r="C260" s="118"/>
      <c r="D260" s="118"/>
    </row>
    <row r="261" spans="1:4" ht="15">
      <c r="A261" s="145">
        <v>34</v>
      </c>
      <c r="B261" s="146" t="s">
        <v>672</v>
      </c>
      <c r="C261" s="121" t="s">
        <v>554</v>
      </c>
      <c r="D261" s="121" t="s">
        <v>555</v>
      </c>
    </row>
    <row r="262" spans="1:4" ht="15">
      <c r="A262" s="180"/>
      <c r="B262" s="169" t="s">
        <v>673</v>
      </c>
      <c r="C262" s="102"/>
      <c r="D262" s="102"/>
    </row>
    <row r="263" spans="1:4" ht="15">
      <c r="A263" s="154" t="s">
        <v>523</v>
      </c>
      <c r="B263" s="110" t="s">
        <v>674</v>
      </c>
      <c r="C263" s="102"/>
      <c r="D263" s="102"/>
    </row>
    <row r="264" spans="1:4" ht="18">
      <c r="A264" s="126"/>
      <c r="B264" s="110" t="s">
        <v>675</v>
      </c>
      <c r="C264" s="102"/>
      <c r="D264" s="102"/>
    </row>
    <row r="265" spans="1:4" ht="18">
      <c r="A265" s="126" t="s">
        <v>366</v>
      </c>
      <c r="B265" s="110" t="s">
        <v>676</v>
      </c>
      <c r="C265" s="102"/>
      <c r="D265" s="102"/>
    </row>
    <row r="266" spans="1:4" ht="18">
      <c r="A266" s="126" t="s">
        <v>366</v>
      </c>
      <c r="B266" s="162" t="s">
        <v>677</v>
      </c>
      <c r="C266" s="137"/>
      <c r="D266" s="137"/>
    </row>
    <row r="267" spans="1:4" ht="15">
      <c r="A267" s="154" t="s">
        <v>528</v>
      </c>
      <c r="B267" s="162" t="s">
        <v>678</v>
      </c>
      <c r="C267" s="137"/>
      <c r="D267" s="137"/>
    </row>
    <row r="268" spans="1:4" ht="18">
      <c r="A268" s="126" t="s">
        <v>366</v>
      </c>
      <c r="B268" s="162" t="s">
        <v>679</v>
      </c>
      <c r="C268" s="137"/>
      <c r="D268" s="137"/>
    </row>
    <row r="269" spans="1:4" ht="18">
      <c r="A269" s="126" t="s">
        <v>366</v>
      </c>
      <c r="B269" s="162" t="s">
        <v>680</v>
      </c>
      <c r="C269" s="137"/>
      <c r="D269" s="137"/>
    </row>
    <row r="270" spans="1:4" ht="18">
      <c r="A270" s="135"/>
      <c r="B270" s="162" t="s">
        <v>681</v>
      </c>
      <c r="C270" s="137"/>
      <c r="D270" s="137"/>
    </row>
    <row r="271" spans="1:4" ht="18">
      <c r="A271" s="126" t="s">
        <v>366</v>
      </c>
      <c r="B271" s="162" t="s">
        <v>682</v>
      </c>
      <c r="C271" s="137"/>
      <c r="D271" s="137"/>
    </row>
    <row r="272" spans="1:4" ht="18">
      <c r="A272" s="135"/>
      <c r="B272" s="162" t="s">
        <v>683</v>
      </c>
      <c r="C272" s="137"/>
      <c r="D272" s="137"/>
    </row>
    <row r="273" spans="1:4" ht="15">
      <c r="A273" s="154" t="s">
        <v>552</v>
      </c>
      <c r="B273" s="162" t="s">
        <v>684</v>
      </c>
      <c r="C273" s="137"/>
      <c r="D273" s="137"/>
    </row>
    <row r="274" spans="1:4" ht="15">
      <c r="A274" s="154"/>
      <c r="B274" s="162" t="s">
        <v>685</v>
      </c>
      <c r="C274" s="137"/>
      <c r="D274" s="137"/>
    </row>
    <row r="275" spans="1:4" ht="15">
      <c r="A275" s="154"/>
      <c r="B275" s="165" t="s">
        <v>686</v>
      </c>
      <c r="C275" s="166"/>
      <c r="D275" s="166"/>
    </row>
    <row r="276" spans="1:4" ht="18">
      <c r="A276" s="183"/>
      <c r="B276" s="195"/>
      <c r="C276" s="196"/>
      <c r="D276" s="196"/>
    </row>
    <row r="277" spans="1:4" ht="15.75">
      <c r="A277" s="116" t="s">
        <v>687</v>
      </c>
      <c r="B277" s="299" t="s">
        <v>688</v>
      </c>
      <c r="C277" s="299"/>
      <c r="D277" s="299"/>
    </row>
    <row r="278" spans="1:4" ht="18">
      <c r="A278" s="117"/>
      <c r="C278" s="118"/>
      <c r="D278" s="118"/>
    </row>
    <row r="279" spans="1:4" ht="15.75">
      <c r="A279" s="197"/>
      <c r="B279" s="198"/>
      <c r="C279" s="121" t="s">
        <v>554</v>
      </c>
      <c r="D279" s="121" t="s">
        <v>555</v>
      </c>
    </row>
    <row r="280" spans="1:4" ht="15">
      <c r="A280" s="154">
        <v>1</v>
      </c>
      <c r="B280" s="110" t="s">
        <v>689</v>
      </c>
      <c r="C280" s="99"/>
      <c r="D280" s="99"/>
    </row>
    <row r="281" spans="1:4" ht="15">
      <c r="A281" s="154">
        <v>2</v>
      </c>
      <c r="B281" s="110" t="s">
        <v>690</v>
      </c>
      <c r="C281" s="99"/>
      <c r="D281" s="99"/>
    </row>
    <row r="282" spans="1:4" ht="15">
      <c r="A282" s="154">
        <v>3</v>
      </c>
      <c r="B282" s="110" t="s">
        <v>691</v>
      </c>
      <c r="C282" s="99"/>
      <c r="D282" s="99"/>
    </row>
    <row r="283" spans="1:4" ht="15.75">
      <c r="A283" s="154"/>
      <c r="B283" s="169" t="s">
        <v>692</v>
      </c>
      <c r="C283" s="99"/>
      <c r="D283" s="99"/>
    </row>
    <row r="284" spans="1:4" ht="15.75">
      <c r="A284" s="154"/>
      <c r="B284" s="169" t="s">
        <v>693</v>
      </c>
      <c r="C284" s="99"/>
      <c r="D284" s="99"/>
    </row>
    <row r="285" spans="1:4" ht="15">
      <c r="A285" s="154"/>
      <c r="B285" s="110" t="s">
        <v>694</v>
      </c>
      <c r="C285" s="102"/>
      <c r="D285" s="102"/>
    </row>
    <row r="286" spans="1:4" ht="15.75">
      <c r="A286" s="154"/>
      <c r="B286" s="169" t="s">
        <v>695</v>
      </c>
      <c r="C286" s="99"/>
      <c r="D286" s="99"/>
    </row>
    <row r="287" spans="1:4" ht="15">
      <c r="A287" s="154"/>
      <c r="B287" s="110" t="s">
        <v>696</v>
      </c>
      <c r="C287" s="102">
        <f>113615070+91542720+94806417</f>
        <v>299964207</v>
      </c>
      <c r="D287" s="102">
        <v>175412630</v>
      </c>
    </row>
    <row r="288" spans="1:4" ht="15">
      <c r="A288" s="154"/>
      <c r="B288" s="110" t="s">
        <v>697</v>
      </c>
      <c r="C288" s="102"/>
      <c r="D288" s="102"/>
    </row>
    <row r="289" spans="1:4" ht="15">
      <c r="A289" s="154"/>
      <c r="B289" s="110" t="s">
        <v>698</v>
      </c>
      <c r="C289" s="102">
        <f>981140795+45000000</f>
        <v>1026140795</v>
      </c>
      <c r="D289" s="102">
        <v>600404569</v>
      </c>
    </row>
    <row r="290" spans="1:4" ht="15">
      <c r="A290" s="154"/>
      <c r="B290" s="110" t="s">
        <v>699</v>
      </c>
      <c r="C290" s="102"/>
      <c r="D290" s="102"/>
    </row>
    <row r="291" spans="1:4" ht="15.75">
      <c r="A291" s="154"/>
      <c r="B291" s="169" t="s">
        <v>700</v>
      </c>
      <c r="C291" s="102"/>
      <c r="D291" s="102"/>
    </row>
    <row r="292" spans="1:4" ht="15">
      <c r="A292" s="154"/>
      <c r="B292" s="110" t="s">
        <v>696</v>
      </c>
      <c r="C292" s="102">
        <v>10530212122</v>
      </c>
      <c r="D292" s="102">
        <v>9875636628</v>
      </c>
    </row>
    <row r="293" spans="1:4" ht="15">
      <c r="A293" s="154"/>
      <c r="B293" s="110" t="s">
        <v>701</v>
      </c>
      <c r="C293" s="102"/>
      <c r="D293" s="102"/>
    </row>
    <row r="294" spans="1:4" ht="15.75">
      <c r="A294" s="154"/>
      <c r="B294" s="169" t="s">
        <v>702</v>
      </c>
      <c r="C294" s="97" t="s">
        <v>703</v>
      </c>
      <c r="D294" s="97" t="s">
        <v>704</v>
      </c>
    </row>
    <row r="295" spans="1:4" ht="15.75">
      <c r="A295" s="154"/>
      <c r="B295" s="169" t="s">
        <v>705</v>
      </c>
      <c r="C295" s="102"/>
      <c r="D295" s="102"/>
    </row>
    <row r="296" spans="1:4" ht="15">
      <c r="A296" s="154"/>
      <c r="B296" s="199" t="s">
        <v>695</v>
      </c>
      <c r="C296" s="102">
        <v>0</v>
      </c>
      <c r="D296" s="102">
        <v>73193669</v>
      </c>
    </row>
    <row r="297" spans="1:4" ht="15">
      <c r="A297" s="154"/>
      <c r="B297" s="199" t="s">
        <v>706</v>
      </c>
      <c r="C297" s="102"/>
      <c r="D297" s="102"/>
    </row>
    <row r="298" spans="1:4" ht="15.75">
      <c r="A298" s="154"/>
      <c r="B298" s="169" t="s">
        <v>707</v>
      </c>
      <c r="C298" s="102"/>
      <c r="D298" s="102"/>
    </row>
    <row r="299" spans="1:4" ht="15">
      <c r="A299" s="154"/>
      <c r="B299" s="199" t="s">
        <v>708</v>
      </c>
      <c r="C299" s="102"/>
      <c r="D299" s="102"/>
    </row>
    <row r="300" spans="1:4" ht="15">
      <c r="A300" s="154"/>
      <c r="B300" s="199" t="s">
        <v>709</v>
      </c>
      <c r="C300" s="102">
        <v>2263239166</v>
      </c>
      <c r="D300" s="102">
        <v>6714862747</v>
      </c>
    </row>
    <row r="301" spans="1:4" ht="15">
      <c r="A301" s="154"/>
      <c r="B301" s="199" t="s">
        <v>710</v>
      </c>
      <c r="C301" s="102">
        <v>5700000</v>
      </c>
      <c r="D301" s="102">
        <v>5700000</v>
      </c>
    </row>
    <row r="302" spans="1:4" ht="15">
      <c r="A302" s="154"/>
      <c r="B302" s="199" t="s">
        <v>695</v>
      </c>
      <c r="C302" s="102">
        <v>98829782</v>
      </c>
      <c r="D302" s="102"/>
    </row>
    <row r="303" spans="1:4" ht="15.75">
      <c r="A303" s="154"/>
      <c r="B303" s="169" t="s">
        <v>711</v>
      </c>
      <c r="C303" s="102"/>
      <c r="D303" s="102"/>
    </row>
    <row r="304" spans="1:4" ht="15">
      <c r="A304" s="154"/>
      <c r="B304" s="199" t="s">
        <v>712</v>
      </c>
      <c r="C304" s="102">
        <v>4657000000</v>
      </c>
      <c r="D304" s="102">
        <v>4657000000</v>
      </c>
    </row>
    <row r="305" spans="1:4" ht="15.75">
      <c r="A305" s="154"/>
      <c r="B305" s="169" t="s">
        <v>713</v>
      </c>
      <c r="C305" s="102"/>
      <c r="D305" s="102"/>
    </row>
    <row r="306" spans="1:4" ht="15">
      <c r="A306" s="154"/>
      <c r="B306" s="199" t="s">
        <v>695</v>
      </c>
      <c r="C306" s="102">
        <v>5000000000</v>
      </c>
      <c r="D306" s="102">
        <v>5000000000</v>
      </c>
    </row>
    <row r="307" spans="1:4" ht="15">
      <c r="A307" s="154">
        <v>4</v>
      </c>
      <c r="B307" s="110" t="s">
        <v>714</v>
      </c>
      <c r="C307" s="99"/>
      <c r="D307" s="99"/>
    </row>
    <row r="308" spans="1:4" ht="15">
      <c r="A308" s="154"/>
      <c r="B308" s="110" t="s">
        <v>715</v>
      </c>
      <c r="C308" s="102"/>
      <c r="D308" s="102"/>
    </row>
    <row r="309" spans="1:4" ht="15">
      <c r="A309" s="154"/>
      <c r="B309" s="110" t="s">
        <v>716</v>
      </c>
      <c r="C309" s="99"/>
      <c r="D309" s="99"/>
    </row>
    <row r="310" spans="1:4" ht="15">
      <c r="A310" s="154">
        <v>5</v>
      </c>
      <c r="B310" s="110" t="s">
        <v>717</v>
      </c>
      <c r="C310" s="99"/>
      <c r="D310" s="99"/>
    </row>
    <row r="311" spans="1:4" ht="15">
      <c r="A311" s="154"/>
      <c r="B311" s="110" t="s">
        <v>718</v>
      </c>
      <c r="C311" s="99"/>
      <c r="D311" s="99"/>
    </row>
    <row r="312" spans="1:4" ht="13.5" customHeight="1">
      <c r="A312" s="154">
        <v>6</v>
      </c>
      <c r="B312" s="110" t="s">
        <v>719</v>
      </c>
      <c r="C312" s="99"/>
      <c r="D312" s="99"/>
    </row>
    <row r="313" spans="1:9" s="200" customFormat="1" ht="15">
      <c r="A313" s="156">
        <v>7</v>
      </c>
      <c r="B313" s="165" t="s">
        <v>688</v>
      </c>
      <c r="C313" s="96"/>
      <c r="D313" s="96"/>
      <c r="F313" s="201"/>
      <c r="G313" s="201"/>
      <c r="H313" s="201"/>
      <c r="I313" s="201"/>
    </row>
    <row r="314" spans="1:4" ht="18">
      <c r="A314" s="117"/>
      <c r="B314" s="300" t="s">
        <v>720</v>
      </c>
      <c r="C314" s="300"/>
      <c r="D314" s="300"/>
    </row>
    <row r="315" spans="1:4" ht="18">
      <c r="A315" s="275" t="s">
        <v>721</v>
      </c>
      <c r="B315" s="275"/>
      <c r="C315" s="275"/>
      <c r="D315" s="275"/>
    </row>
  </sheetData>
  <sheetProtection/>
  <mergeCells count="6">
    <mergeCell ref="B2:D2"/>
    <mergeCell ref="B181:D181"/>
    <mergeCell ref="B259:D259"/>
    <mergeCell ref="B277:D277"/>
    <mergeCell ref="B314:D314"/>
    <mergeCell ref="A315:D315"/>
  </mergeCells>
  <printOptions/>
  <pageMargins left="0.68" right="0.25" top="0.52" bottom="0.61" header="0.22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41" sqref="C41"/>
    </sheetView>
  </sheetViews>
  <sheetFormatPr defaultColWidth="8.796875" defaultRowHeight="14.25"/>
  <cols>
    <col min="1" max="1" width="31.69921875" style="0" customWidth="1"/>
    <col min="2" max="2" width="14.59765625" style="0" customWidth="1"/>
    <col min="3" max="3" width="15.8984375" style="0" customWidth="1"/>
    <col min="4" max="4" width="16" style="0" customWidth="1"/>
    <col min="5" max="5" width="15.09765625" style="0" customWidth="1"/>
    <col min="6" max="6" width="14.69921875" style="0" customWidth="1"/>
    <col min="7" max="7" width="15.09765625" style="0" customWidth="1"/>
    <col min="8" max="8" width="13.5" style="0" bestFit="1" customWidth="1"/>
    <col min="9" max="9" width="12.19921875" style="0" customWidth="1"/>
  </cols>
  <sheetData>
    <row r="1" spans="1:7" ht="23.25" customHeight="1">
      <c r="A1" s="282" t="s">
        <v>722</v>
      </c>
      <c r="B1" s="282"/>
      <c r="C1" s="282"/>
      <c r="D1" s="282"/>
      <c r="E1" s="282"/>
      <c r="F1" s="282"/>
      <c r="G1" s="282"/>
    </row>
    <row r="2" spans="1:7" ht="16.5" customHeight="1">
      <c r="A2" s="303" t="s">
        <v>369</v>
      </c>
      <c r="B2" s="303"/>
      <c r="C2" s="303"/>
      <c r="D2" s="303"/>
      <c r="E2" s="303"/>
      <c r="F2" s="303"/>
      <c r="G2" s="303"/>
    </row>
    <row r="3" spans="1:7" ht="15.75">
      <c r="A3" s="47"/>
      <c r="B3" s="47"/>
      <c r="D3" s="47"/>
      <c r="E3" s="262"/>
      <c r="F3" s="262"/>
      <c r="G3" s="262"/>
    </row>
    <row r="4" spans="1:7" ht="33" customHeight="1">
      <c r="A4" s="203" t="s">
        <v>27</v>
      </c>
      <c r="B4" s="79" t="s">
        <v>723</v>
      </c>
      <c r="C4" s="79" t="s">
        <v>724</v>
      </c>
      <c r="D4" s="79" t="s">
        <v>725</v>
      </c>
      <c r="E4" s="79" t="s">
        <v>726</v>
      </c>
      <c r="F4" s="79" t="s">
        <v>727</v>
      </c>
      <c r="G4" s="79" t="s">
        <v>322</v>
      </c>
    </row>
    <row r="5" spans="1:7" ht="14.25" customHeight="1">
      <c r="A5" s="204" t="s">
        <v>728</v>
      </c>
      <c r="B5" s="110"/>
      <c r="C5" s="110"/>
      <c r="D5" s="110"/>
      <c r="E5" s="110"/>
      <c r="F5" s="110"/>
      <c r="G5" s="110"/>
    </row>
    <row r="6" spans="1:7" ht="14.25" customHeight="1">
      <c r="A6" s="205" t="s">
        <v>314</v>
      </c>
      <c r="B6" s="206">
        <v>17266806551</v>
      </c>
      <c r="C6" s="206">
        <v>1765674020</v>
      </c>
      <c r="D6" s="206">
        <v>77547468455</v>
      </c>
      <c r="E6" s="206">
        <v>831122251</v>
      </c>
      <c r="F6" s="206">
        <v>124192700</v>
      </c>
      <c r="G6" s="206">
        <f>SUM(B6:F6)</f>
        <v>97535263977</v>
      </c>
    </row>
    <row r="7" spans="1:7" ht="14.25" customHeight="1">
      <c r="A7" s="205" t="s">
        <v>729</v>
      </c>
      <c r="B7" s="207"/>
      <c r="C7" s="207"/>
      <c r="D7" s="207"/>
      <c r="E7" s="207"/>
      <c r="F7" s="207"/>
      <c r="G7" s="207"/>
    </row>
    <row r="8" spans="1:7" ht="14.25" customHeight="1">
      <c r="A8" s="205" t="s">
        <v>730</v>
      </c>
      <c r="B8" s="207"/>
      <c r="C8" s="207"/>
      <c r="D8" s="207"/>
      <c r="E8" s="207"/>
      <c r="F8" s="207"/>
      <c r="G8" s="207"/>
    </row>
    <row r="9" spans="1:7" ht="14.25" customHeight="1">
      <c r="A9" s="205" t="s">
        <v>731</v>
      </c>
      <c r="B9" s="207"/>
      <c r="C9" s="207"/>
      <c r="D9" s="207"/>
      <c r="E9" s="207"/>
      <c r="F9" s="207"/>
      <c r="G9" s="207"/>
    </row>
    <row r="10" spans="1:7" ht="14.25" customHeight="1">
      <c r="A10" s="205" t="s">
        <v>732</v>
      </c>
      <c r="B10" s="207"/>
      <c r="C10" s="207"/>
      <c r="D10" s="207"/>
      <c r="E10" s="207"/>
      <c r="F10" s="207"/>
      <c r="G10" s="207"/>
    </row>
    <row r="11" spans="1:7" ht="14.25" customHeight="1">
      <c r="A11" s="205" t="s">
        <v>733</v>
      </c>
      <c r="B11" s="207"/>
      <c r="C11" s="207"/>
      <c r="D11" s="207">
        <v>1152801518</v>
      </c>
      <c r="E11" s="207"/>
      <c r="F11" s="207"/>
      <c r="G11" s="207">
        <f>SUM(B11:F11)</f>
        <v>1152801518</v>
      </c>
    </row>
    <row r="12" spans="1:7" ht="14.25" customHeight="1">
      <c r="A12" s="205" t="s">
        <v>734</v>
      </c>
      <c r="B12" s="207"/>
      <c r="C12" s="207"/>
      <c r="D12" s="207"/>
      <c r="E12" s="207"/>
      <c r="F12" s="207"/>
      <c r="G12" s="207"/>
    </row>
    <row r="13" spans="1:7" ht="14.25" customHeight="1">
      <c r="A13" s="205" t="s">
        <v>735</v>
      </c>
      <c r="B13" s="206">
        <f aca="true" t="shared" si="0" ref="B13:G13">+B6+B7+B8+B9-B10-B11-B12</f>
        <v>17266806551</v>
      </c>
      <c r="C13" s="206">
        <f t="shared" si="0"/>
        <v>1765674020</v>
      </c>
      <c r="D13" s="206">
        <f t="shared" si="0"/>
        <v>76394666937</v>
      </c>
      <c r="E13" s="206">
        <f t="shared" si="0"/>
        <v>831122251</v>
      </c>
      <c r="F13" s="206">
        <f t="shared" si="0"/>
        <v>124192700</v>
      </c>
      <c r="G13" s="206">
        <f t="shared" si="0"/>
        <v>96382462459</v>
      </c>
    </row>
    <row r="14" spans="1:7" ht="14.25" customHeight="1">
      <c r="A14" s="204" t="s">
        <v>736</v>
      </c>
      <c r="B14" s="208"/>
      <c r="C14" s="208"/>
      <c r="D14" s="208"/>
      <c r="E14" s="208"/>
      <c r="F14" s="208"/>
      <c r="G14" s="208"/>
    </row>
    <row r="15" spans="1:7" ht="14.25" customHeight="1">
      <c r="A15" s="205" t="s">
        <v>31</v>
      </c>
      <c r="B15" s="206">
        <v>5117163018</v>
      </c>
      <c r="C15" s="206">
        <v>864189632</v>
      </c>
      <c r="D15" s="206">
        <v>36302464731</v>
      </c>
      <c r="E15" s="206">
        <v>479502593</v>
      </c>
      <c r="F15" s="206">
        <v>55886704</v>
      </c>
      <c r="G15" s="206">
        <f>SUM(B15:F15)</f>
        <v>42819206678</v>
      </c>
    </row>
    <row r="16" spans="1:7" ht="14.25" customHeight="1">
      <c r="A16" s="205" t="s">
        <v>737</v>
      </c>
      <c r="B16" s="207">
        <v>255771090</v>
      </c>
      <c r="C16" s="207">
        <v>51718014</v>
      </c>
      <c r="D16" s="207">
        <v>1575704319</v>
      </c>
      <c r="E16" s="207">
        <v>28551405</v>
      </c>
      <c r="F16" s="207">
        <v>3104817</v>
      </c>
      <c r="G16" s="207">
        <f>SUM(B16:F16)</f>
        <v>1914849645</v>
      </c>
    </row>
    <row r="17" spans="1:7" ht="14.25" customHeight="1">
      <c r="A17" s="205" t="s">
        <v>731</v>
      </c>
      <c r="B17" s="207"/>
      <c r="C17" s="207"/>
      <c r="D17" s="207"/>
      <c r="E17" s="207"/>
      <c r="F17" s="207"/>
      <c r="G17" s="207"/>
    </row>
    <row r="18" spans="1:7" ht="14.25" customHeight="1">
      <c r="A18" s="205" t="s">
        <v>732</v>
      </c>
      <c r="B18" s="207"/>
      <c r="C18" s="207"/>
      <c r="D18" s="207"/>
      <c r="E18" s="207"/>
      <c r="F18" s="207"/>
      <c r="G18" s="207"/>
    </row>
    <row r="19" spans="1:7" ht="14.25" customHeight="1">
      <c r="A19" s="205" t="s">
        <v>733</v>
      </c>
      <c r="B19" s="207"/>
      <c r="C19" s="207"/>
      <c r="D19" s="207">
        <v>892057570</v>
      </c>
      <c r="E19" s="207"/>
      <c r="F19" s="207"/>
      <c r="G19" s="207">
        <f>SUM(B19:F19)</f>
        <v>892057570</v>
      </c>
    </row>
    <row r="20" spans="1:7" ht="14.25" customHeight="1">
      <c r="A20" s="205" t="s">
        <v>734</v>
      </c>
      <c r="B20" s="207"/>
      <c r="C20" s="207"/>
      <c r="D20" s="207"/>
      <c r="E20" s="207"/>
      <c r="F20" s="207"/>
      <c r="G20" s="207"/>
    </row>
    <row r="21" spans="1:8" ht="14.25" customHeight="1">
      <c r="A21" s="205" t="s">
        <v>735</v>
      </c>
      <c r="B21" s="206">
        <f>+B15+B16+B17-B18-B19-B20</f>
        <v>5372934108</v>
      </c>
      <c r="C21" s="206">
        <f>+C15+C16+C17-C18-C19-C20</f>
        <v>915907646</v>
      </c>
      <c r="D21" s="206">
        <f>+D15+D16+D17-D18-D19-D20</f>
        <v>36986111480</v>
      </c>
      <c r="E21" s="206">
        <f>+E15+E16+E17-E18-E19-E20</f>
        <v>508053998</v>
      </c>
      <c r="F21" s="206">
        <f>+F15+F16+F17-F18-F19-F20</f>
        <v>58991521</v>
      </c>
      <c r="G21" s="206">
        <f>SUM(B21:F21)</f>
        <v>43841998753</v>
      </c>
      <c r="H21" s="62"/>
    </row>
    <row r="22" spans="1:7" ht="14.25" customHeight="1">
      <c r="A22" s="204" t="s">
        <v>738</v>
      </c>
      <c r="B22" s="208"/>
      <c r="C22" s="208"/>
      <c r="D22" s="208"/>
      <c r="E22" s="208"/>
      <c r="F22" s="208"/>
      <c r="G22" s="208"/>
    </row>
    <row r="23" spans="1:8" ht="14.25" customHeight="1">
      <c r="A23" s="205" t="s">
        <v>739</v>
      </c>
      <c r="B23" s="206">
        <f>+B6-B15</f>
        <v>12149643533</v>
      </c>
      <c r="C23" s="206">
        <f>+C6-C15</f>
        <v>901484388</v>
      </c>
      <c r="D23" s="206">
        <f>+D6-D15</f>
        <v>41245003724</v>
      </c>
      <c r="E23" s="206">
        <f>+E6-E15</f>
        <v>351619658</v>
      </c>
      <c r="F23" s="206">
        <f>+F6-F15</f>
        <v>68305996</v>
      </c>
      <c r="G23" s="206">
        <f>SUM(B23:F23)</f>
        <v>54716057299</v>
      </c>
      <c r="H23" s="62"/>
    </row>
    <row r="24" spans="1:8" ht="14.25" customHeight="1">
      <c r="A24" s="205" t="s">
        <v>740</v>
      </c>
      <c r="B24" s="206">
        <f>+B13-B21</f>
        <v>11893872443</v>
      </c>
      <c r="C24" s="206">
        <f>+C13-C21</f>
        <v>849766374</v>
      </c>
      <c r="D24" s="206">
        <f>+D13-D21</f>
        <v>39408555457</v>
      </c>
      <c r="E24" s="206">
        <f>+E13-E21</f>
        <v>323068253</v>
      </c>
      <c r="F24" s="206">
        <f>+F13-F21</f>
        <v>65201179</v>
      </c>
      <c r="G24" s="206">
        <f>SUM(B24:F24)</f>
        <v>52540463706</v>
      </c>
      <c r="H24" s="62"/>
    </row>
    <row r="25" spans="1:7" ht="14.25" customHeight="1">
      <c r="A25" s="165"/>
      <c r="B25" s="166"/>
      <c r="C25" s="166"/>
      <c r="D25" s="166"/>
      <c r="E25" s="166"/>
      <c r="F25" s="166"/>
      <c r="G25" s="166"/>
    </row>
    <row r="26" spans="1:7" ht="17.25" customHeight="1">
      <c r="A26" s="301" t="s">
        <v>17</v>
      </c>
      <c r="B26" s="301"/>
      <c r="C26" s="301"/>
      <c r="D26" s="301"/>
      <c r="E26" s="301"/>
      <c r="F26" s="301"/>
      <c r="G26" s="301"/>
    </row>
    <row r="27" spans="1:7" ht="17.25" customHeight="1">
      <c r="A27" s="302" t="s">
        <v>18</v>
      </c>
      <c r="B27" s="302"/>
      <c r="C27" s="302"/>
      <c r="D27" s="302"/>
      <c r="E27" s="302"/>
      <c r="F27" s="302"/>
      <c r="G27" s="302"/>
    </row>
    <row r="28" spans="1:7" ht="17.25" customHeight="1">
      <c r="A28" s="209" t="s">
        <v>741</v>
      </c>
      <c r="B28" s="209"/>
      <c r="C28" s="209"/>
      <c r="D28" s="209"/>
      <c r="E28" s="209"/>
      <c r="F28" s="209"/>
      <c r="G28" s="209"/>
    </row>
    <row r="29" spans="1:7" ht="17.25" customHeight="1">
      <c r="A29" s="209" t="s">
        <v>742</v>
      </c>
      <c r="B29" s="209"/>
      <c r="C29" s="209"/>
      <c r="D29" s="209"/>
      <c r="E29" s="209"/>
      <c r="F29" s="209"/>
      <c r="G29" s="209"/>
    </row>
    <row r="30" ht="17.25" customHeight="1">
      <c r="A30" t="s">
        <v>743</v>
      </c>
    </row>
    <row r="31" ht="17.25" customHeight="1"/>
    <row r="32" ht="17.25" customHeight="1"/>
  </sheetData>
  <sheetProtection/>
  <mergeCells count="5">
    <mergeCell ref="A1:G1"/>
    <mergeCell ref="E3:G3"/>
    <mergeCell ref="A26:G26"/>
    <mergeCell ref="A27:G27"/>
    <mergeCell ref="A2:G2"/>
  </mergeCells>
  <printOptions/>
  <pageMargins left="0.99" right="0.2755905511811024" top="0.9" bottom="0.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C36" sqref="C36"/>
    </sheetView>
  </sheetViews>
  <sheetFormatPr defaultColWidth="8.796875" defaultRowHeight="14.25"/>
  <cols>
    <col min="1" max="1" width="41.09765625" style="0" customWidth="1"/>
    <col min="2" max="2" width="10.8984375" style="0" customWidth="1"/>
    <col min="3" max="3" width="12.69921875" style="0" customWidth="1"/>
    <col min="4" max="4" width="10.69921875" style="0" customWidth="1"/>
    <col min="5" max="5" width="13.5" style="0" customWidth="1"/>
  </cols>
  <sheetData>
    <row r="1" ht="20.25" customHeight="1"/>
    <row r="2" spans="1:5" ht="27.75" customHeight="1">
      <c r="A2" s="282" t="s">
        <v>744</v>
      </c>
      <c r="B2" s="282"/>
      <c r="C2" s="282"/>
      <c r="D2" s="282"/>
      <c r="E2" s="282"/>
    </row>
    <row r="3" spans="1:5" ht="18">
      <c r="A3" s="275" t="s">
        <v>304</v>
      </c>
      <c r="B3" s="275"/>
      <c r="C3" s="275"/>
      <c r="D3" s="275"/>
      <c r="E3" s="275"/>
    </row>
    <row r="5" spans="1:5" ht="15">
      <c r="A5" s="304" t="s">
        <v>745</v>
      </c>
      <c r="B5" s="306" t="s">
        <v>746</v>
      </c>
      <c r="C5" s="306"/>
      <c r="D5" s="306" t="s">
        <v>440</v>
      </c>
      <c r="E5" s="306"/>
    </row>
    <row r="6" spans="1:5" ht="15">
      <c r="A6" s="305"/>
      <c r="B6" s="210" t="s">
        <v>747</v>
      </c>
      <c r="C6" s="210" t="s">
        <v>748</v>
      </c>
      <c r="D6" s="210" t="s">
        <v>747</v>
      </c>
      <c r="E6" s="210" t="s">
        <v>748</v>
      </c>
    </row>
    <row r="7" spans="1:5" ht="14.25">
      <c r="A7" s="211"/>
      <c r="B7" s="212"/>
      <c r="C7" s="212"/>
      <c r="D7" s="212"/>
      <c r="E7" s="212"/>
    </row>
    <row r="8" spans="1:5" ht="15">
      <c r="A8" s="143" t="s">
        <v>749</v>
      </c>
      <c r="B8" s="213"/>
      <c r="C8" s="213"/>
      <c r="D8" s="213"/>
      <c r="E8" s="213"/>
    </row>
    <row r="9" spans="1:5" ht="14.25">
      <c r="A9" s="101" t="s">
        <v>750</v>
      </c>
      <c r="B9" s="213"/>
      <c r="C9" s="213"/>
      <c r="D9" s="213"/>
      <c r="E9" s="213"/>
    </row>
    <row r="10" spans="1:5" ht="14.25">
      <c r="A10" s="101" t="s">
        <v>751</v>
      </c>
      <c r="B10" s="213"/>
      <c r="C10" s="213"/>
      <c r="D10" s="213"/>
      <c r="E10" s="213"/>
    </row>
    <row r="11" spans="1:5" ht="14.25">
      <c r="A11" s="214" t="s">
        <v>752</v>
      </c>
      <c r="B11" s="213"/>
      <c r="C11" s="213"/>
      <c r="D11" s="213"/>
      <c r="E11" s="213"/>
    </row>
    <row r="12" spans="1:5" ht="14.25">
      <c r="A12" s="214" t="s">
        <v>753</v>
      </c>
      <c r="B12" s="213"/>
      <c r="C12" s="213">
        <v>5000000000</v>
      </c>
      <c r="D12" s="213"/>
      <c r="E12" s="213">
        <v>5000000000</v>
      </c>
    </row>
    <row r="13" spans="1:5" ht="14.25">
      <c r="A13" s="101" t="s">
        <v>754</v>
      </c>
      <c r="B13" s="213"/>
      <c r="C13" s="213">
        <v>-165621796</v>
      </c>
      <c r="D13" s="213"/>
      <c r="E13" s="213">
        <v>-165621796</v>
      </c>
    </row>
    <row r="14" spans="1:5" ht="15">
      <c r="A14" s="143" t="s">
        <v>755</v>
      </c>
      <c r="B14" s="213"/>
      <c r="C14" s="213"/>
      <c r="D14" s="213"/>
      <c r="E14" s="213"/>
    </row>
    <row r="15" spans="1:5" ht="30">
      <c r="A15" s="215" t="s">
        <v>756</v>
      </c>
      <c r="B15" s="213">
        <v>310000</v>
      </c>
      <c r="C15" s="213">
        <v>4657000000</v>
      </c>
      <c r="D15" s="213">
        <v>310000</v>
      </c>
      <c r="E15" s="213">
        <v>4657000000</v>
      </c>
    </row>
    <row r="16" spans="1:5" ht="14.25">
      <c r="A16" s="101" t="s">
        <v>750</v>
      </c>
      <c r="B16" s="213"/>
      <c r="C16" s="213"/>
      <c r="D16" s="213"/>
      <c r="E16" s="213"/>
    </row>
    <row r="17" spans="1:5" ht="14.25">
      <c r="A17" s="101" t="s">
        <v>757</v>
      </c>
      <c r="B17" s="213"/>
      <c r="C17" s="213"/>
      <c r="D17" s="213"/>
      <c r="E17" s="213"/>
    </row>
    <row r="18" spans="1:5" ht="14.25">
      <c r="A18" s="214" t="s">
        <v>752</v>
      </c>
      <c r="B18" s="213"/>
      <c r="C18" s="213"/>
      <c r="D18" s="213"/>
      <c r="E18" s="213"/>
    </row>
    <row r="19" spans="1:5" ht="14.25">
      <c r="A19" s="214" t="s">
        <v>758</v>
      </c>
      <c r="B19" s="213"/>
      <c r="C19" s="213"/>
      <c r="D19" s="213"/>
      <c r="E19" s="213"/>
    </row>
    <row r="20" spans="1:5" ht="15">
      <c r="A20" s="143" t="s">
        <v>759</v>
      </c>
      <c r="B20" s="213"/>
      <c r="C20" s="213"/>
      <c r="D20" s="213"/>
      <c r="E20" s="213"/>
    </row>
    <row r="21" spans="1:5" ht="14.25">
      <c r="A21" s="216" t="s">
        <v>760</v>
      </c>
      <c r="B21" s="213"/>
      <c r="C21" s="213"/>
      <c r="D21" s="213"/>
      <c r="E21" s="213"/>
    </row>
    <row r="22" spans="1:5" ht="14.25">
      <c r="A22" s="216" t="s">
        <v>761</v>
      </c>
      <c r="B22" s="213"/>
      <c r="C22" s="213"/>
      <c r="D22" s="213"/>
      <c r="E22" s="213"/>
    </row>
    <row r="23" spans="1:5" ht="14.25">
      <c r="A23" s="216" t="s">
        <v>762</v>
      </c>
      <c r="B23" s="213"/>
      <c r="C23" s="213"/>
      <c r="D23" s="213"/>
      <c r="E23" s="213"/>
    </row>
    <row r="24" spans="1:5" ht="14.25">
      <c r="A24" s="216" t="s">
        <v>763</v>
      </c>
      <c r="B24" s="213"/>
      <c r="C24" s="213"/>
      <c r="D24" s="213"/>
      <c r="E24" s="213"/>
    </row>
    <row r="25" spans="1:5" ht="14.25">
      <c r="A25" s="101" t="s">
        <v>750</v>
      </c>
      <c r="B25" s="213"/>
      <c r="C25" s="213"/>
      <c r="D25" s="213"/>
      <c r="E25" s="213"/>
    </row>
    <row r="26" spans="1:5" ht="14.25">
      <c r="A26" s="101" t="s">
        <v>764</v>
      </c>
      <c r="B26" s="213"/>
      <c r="C26" s="213"/>
      <c r="D26" s="213"/>
      <c r="E26" s="213"/>
    </row>
    <row r="27" spans="1:5" ht="14.25">
      <c r="A27" s="214" t="s">
        <v>752</v>
      </c>
      <c r="B27" s="213"/>
      <c r="C27" s="213"/>
      <c r="D27" s="213"/>
      <c r="E27" s="213"/>
    </row>
    <row r="28" spans="1:5" ht="14.25">
      <c r="A28" s="214" t="s">
        <v>758</v>
      </c>
      <c r="B28" s="213"/>
      <c r="C28" s="213"/>
      <c r="D28" s="213"/>
      <c r="E28" s="213"/>
    </row>
    <row r="29" spans="1:5" ht="14.25">
      <c r="A29" s="101"/>
      <c r="B29" s="213"/>
      <c r="C29" s="213"/>
      <c r="D29" s="213"/>
      <c r="E29" s="213"/>
    </row>
    <row r="30" spans="1:5" ht="14.25">
      <c r="A30" s="217"/>
      <c r="B30" s="218"/>
      <c r="C30" s="218"/>
      <c r="D30" s="218"/>
      <c r="E30" s="218"/>
    </row>
    <row r="32" spans="1:5" ht="14.25">
      <c r="A32" s="195"/>
      <c r="B32" s="219"/>
      <c r="C32" s="219"/>
      <c r="D32" s="219"/>
      <c r="E32" s="219"/>
    </row>
  </sheetData>
  <sheetProtection/>
  <mergeCells count="5">
    <mergeCell ref="A2:E2"/>
    <mergeCell ref="A3:E3"/>
    <mergeCell ref="A5:A6"/>
    <mergeCell ref="B5:C5"/>
    <mergeCell ref="D5:E5"/>
  </mergeCells>
  <printOptions/>
  <pageMargins left="0.76" right="0.25" top="0.61" bottom="1" header="0.5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33" sqref="C33"/>
    </sheetView>
  </sheetViews>
  <sheetFormatPr defaultColWidth="8.796875" defaultRowHeight="14.25"/>
  <cols>
    <col min="1" max="1" width="22.09765625" style="0" customWidth="1"/>
    <col min="2" max="2" width="12" style="0" customWidth="1"/>
    <col min="3" max="3" width="11.19921875" style="0" customWidth="1"/>
    <col min="4" max="4" width="11.5" style="0" customWidth="1"/>
    <col min="5" max="5" width="11.19921875" style="0" customWidth="1"/>
    <col min="6" max="6" width="11.5" style="0" customWidth="1"/>
    <col min="7" max="7" width="11.69921875" style="0" customWidth="1"/>
    <col min="8" max="8" width="17.59765625" style="0" customWidth="1"/>
  </cols>
  <sheetData>
    <row r="1" spans="1:7" ht="15" customHeight="1">
      <c r="A1" s="220"/>
      <c r="B1" s="185"/>
      <c r="C1" s="185"/>
      <c r="D1" s="185"/>
      <c r="E1" s="185"/>
      <c r="F1" s="185"/>
      <c r="G1" s="185"/>
    </row>
    <row r="3" spans="1:7" ht="20.25">
      <c r="A3" s="307" t="s">
        <v>19</v>
      </c>
      <c r="B3" s="307"/>
      <c r="C3" s="307"/>
      <c r="D3" s="307"/>
      <c r="E3" s="307"/>
      <c r="F3" s="307"/>
      <c r="G3" s="307"/>
    </row>
    <row r="4" spans="1:7" ht="15">
      <c r="A4" s="308" t="s">
        <v>304</v>
      </c>
      <c r="B4" s="308"/>
      <c r="C4" s="308"/>
      <c r="D4" s="308"/>
      <c r="E4" s="308"/>
      <c r="F4" s="308"/>
      <c r="G4" s="308"/>
    </row>
    <row r="5" spans="4:7" ht="15">
      <c r="D5" s="221"/>
      <c r="E5" s="221"/>
      <c r="F5" s="221"/>
      <c r="G5" s="221"/>
    </row>
    <row r="6" spans="5:7" ht="15">
      <c r="E6" s="221"/>
      <c r="F6" s="221"/>
      <c r="G6" s="221"/>
    </row>
    <row r="7" spans="1:7" ht="38.25">
      <c r="A7" s="222" t="s">
        <v>27</v>
      </c>
      <c r="B7" s="223" t="s">
        <v>556</v>
      </c>
      <c r="C7" s="223" t="s">
        <v>765</v>
      </c>
      <c r="D7" s="223" t="s">
        <v>581</v>
      </c>
      <c r="E7" s="223" t="s">
        <v>582</v>
      </c>
      <c r="F7" s="223" t="s">
        <v>766</v>
      </c>
      <c r="G7" s="223" t="s">
        <v>445</v>
      </c>
    </row>
    <row r="8" spans="1:7" ht="14.25">
      <c r="A8" s="224"/>
      <c r="B8" s="224"/>
      <c r="C8" s="224"/>
      <c r="D8" s="224"/>
      <c r="E8" s="224"/>
      <c r="F8" s="224"/>
      <c r="G8" s="224"/>
    </row>
    <row r="9" spans="1:7" ht="20.25" customHeight="1">
      <c r="A9" s="169" t="s">
        <v>767</v>
      </c>
      <c r="B9" s="206">
        <v>55680000000</v>
      </c>
      <c r="C9" s="206">
        <v>6024502460</v>
      </c>
      <c r="D9" s="206">
        <v>15013122301</v>
      </c>
      <c r="E9" s="206">
        <v>3684066865</v>
      </c>
      <c r="F9" s="206">
        <v>661643347</v>
      </c>
      <c r="G9" s="206">
        <f>SUM(B9:F9)</f>
        <v>81063334973</v>
      </c>
    </row>
    <row r="10" spans="1:7" ht="20.25" customHeight="1">
      <c r="A10" s="164" t="s">
        <v>768</v>
      </c>
      <c r="B10" s="207"/>
      <c r="C10" s="207"/>
      <c r="D10" s="207"/>
      <c r="E10" s="207"/>
      <c r="F10" s="207"/>
      <c r="G10" s="206"/>
    </row>
    <row r="11" spans="1:7" ht="20.25" customHeight="1">
      <c r="A11" s="164" t="s">
        <v>769</v>
      </c>
      <c r="B11" s="207"/>
      <c r="C11" s="207"/>
      <c r="D11" s="207"/>
      <c r="E11" s="207"/>
      <c r="F11" s="207"/>
      <c r="G11" s="206"/>
    </row>
    <row r="12" spans="1:7" ht="20.25" customHeight="1">
      <c r="A12" s="110" t="s">
        <v>731</v>
      </c>
      <c r="B12" s="207"/>
      <c r="C12" s="207"/>
      <c r="D12" s="207"/>
      <c r="E12" s="207"/>
      <c r="F12" s="207"/>
      <c r="G12" s="206"/>
    </row>
    <row r="13" spans="1:8" ht="20.25" customHeight="1">
      <c r="A13" s="110" t="s">
        <v>770</v>
      </c>
      <c r="B13" s="207"/>
      <c r="C13" s="207"/>
      <c r="D13" s="207"/>
      <c r="E13" s="207"/>
      <c r="F13" s="207"/>
      <c r="G13" s="206"/>
      <c r="H13" s="62"/>
    </row>
    <row r="14" spans="1:7" ht="20.25" customHeight="1">
      <c r="A14" s="110" t="s">
        <v>771</v>
      </c>
      <c r="B14" s="207"/>
      <c r="C14" s="207"/>
      <c r="D14" s="207"/>
      <c r="E14" s="207"/>
      <c r="F14" s="207">
        <v>29224409</v>
      </c>
      <c r="G14" s="206">
        <f>SUM(B14:F14)</f>
        <v>29224409</v>
      </c>
    </row>
    <row r="15" spans="1:7" ht="20.25" customHeight="1">
      <c r="A15" s="110" t="s">
        <v>734</v>
      </c>
      <c r="B15" s="207"/>
      <c r="C15" s="207"/>
      <c r="D15" s="207"/>
      <c r="E15" s="207"/>
      <c r="F15" s="207"/>
      <c r="G15" s="206"/>
    </row>
    <row r="16" spans="1:7" ht="20.25" customHeight="1">
      <c r="A16" s="309" t="s">
        <v>772</v>
      </c>
      <c r="B16" s="311">
        <f>+B9+B10+B12-B13-B15+B11-B14</f>
        <v>55680000000</v>
      </c>
      <c r="C16" s="313">
        <f>+C9+C10+C12-C13-C15+C11-C14</f>
        <v>6024502460</v>
      </c>
      <c r="D16" s="313">
        <f>+D9+D10+D12-D13-D15+D11-D14</f>
        <v>15013122301</v>
      </c>
      <c r="E16" s="313">
        <f>+E9+E10+E12-E13-E15+E11-E14</f>
        <v>3684066865</v>
      </c>
      <c r="F16" s="313">
        <f>+F9+F10+F12-F13-F15+F11-F14</f>
        <v>632418938</v>
      </c>
      <c r="G16" s="313">
        <f>SUM(B16:F17)</f>
        <v>81034110564</v>
      </c>
    </row>
    <row r="17" spans="1:8" ht="14.25" customHeight="1">
      <c r="A17" s="310"/>
      <c r="B17" s="312"/>
      <c r="C17" s="314"/>
      <c r="D17" s="314"/>
      <c r="E17" s="314"/>
      <c r="F17" s="314"/>
      <c r="G17" s="314"/>
      <c r="H17" s="62"/>
    </row>
    <row r="18" spans="1:7" ht="20.25" customHeight="1">
      <c r="A18" s="164" t="s">
        <v>773</v>
      </c>
      <c r="B18" s="207"/>
      <c r="C18" s="207"/>
      <c r="D18" s="207"/>
      <c r="E18" s="207"/>
      <c r="F18" s="207"/>
      <c r="G18" s="206"/>
    </row>
    <row r="19" spans="1:7" ht="20.25" customHeight="1">
      <c r="A19" s="164" t="s">
        <v>774</v>
      </c>
      <c r="B19" s="207"/>
      <c r="C19" s="207"/>
      <c r="D19" s="207"/>
      <c r="E19" s="207"/>
      <c r="F19" s="207"/>
      <c r="G19" s="206"/>
    </row>
    <row r="20" spans="1:7" ht="20.25" customHeight="1">
      <c r="A20" s="110" t="s">
        <v>731</v>
      </c>
      <c r="B20" s="207"/>
      <c r="C20" s="207"/>
      <c r="D20" s="207"/>
      <c r="E20" s="207"/>
      <c r="F20" s="207"/>
      <c r="G20" s="206"/>
    </row>
    <row r="21" spans="1:7" ht="20.25" customHeight="1">
      <c r="A21" s="110" t="s">
        <v>775</v>
      </c>
      <c r="B21" s="207"/>
      <c r="C21" s="207"/>
      <c r="D21" s="207"/>
      <c r="E21" s="207"/>
      <c r="F21" s="207"/>
      <c r="G21" s="206"/>
    </row>
    <row r="22" spans="1:7" ht="20.25" customHeight="1">
      <c r="A22" s="110" t="s">
        <v>776</v>
      </c>
      <c r="B22" s="207"/>
      <c r="C22" s="207"/>
      <c r="D22" s="207"/>
      <c r="E22" s="207"/>
      <c r="F22" s="207">
        <v>159479564</v>
      </c>
      <c r="G22" s="206">
        <f>SUM(B22:F22)</f>
        <v>159479564</v>
      </c>
    </row>
    <row r="23" spans="1:7" ht="20.25" customHeight="1">
      <c r="A23" s="110" t="s">
        <v>734</v>
      </c>
      <c r="B23" s="207"/>
      <c r="C23" s="207"/>
      <c r="D23" s="207"/>
      <c r="E23" s="207"/>
      <c r="F23" s="207"/>
      <c r="G23" s="206"/>
    </row>
    <row r="24" spans="1:7" ht="20.25" customHeight="1">
      <c r="A24" s="225" t="s">
        <v>313</v>
      </c>
      <c r="B24" s="226">
        <f>+B16+B18+B20-B21-B23+B19-B22</f>
        <v>55680000000</v>
      </c>
      <c r="C24" s="226">
        <f>+C16+C18+C20-C21-C23+C19-C22</f>
        <v>6024502460</v>
      </c>
      <c r="D24" s="226">
        <f>+D16+D18+D20-D21-D23+D19-D22</f>
        <v>15013122301</v>
      </c>
      <c r="E24" s="226">
        <f>+E16+E18+E20-E21-E23+E19-E22</f>
        <v>3684066865</v>
      </c>
      <c r="F24" s="226">
        <f>+F16+F19+F20-F21-F22</f>
        <v>472939374</v>
      </c>
      <c r="G24" s="226">
        <f>SUM(B24:F24)</f>
        <v>80874631000</v>
      </c>
    </row>
    <row r="25" spans="1:7" ht="16.5" customHeight="1">
      <c r="A25" s="220"/>
      <c r="B25" s="185"/>
      <c r="C25" s="185"/>
      <c r="D25" s="185"/>
      <c r="E25" s="185"/>
      <c r="F25" s="185"/>
      <c r="G25" s="185"/>
    </row>
    <row r="26" spans="1:7" ht="16.5" customHeight="1">
      <c r="A26" s="220"/>
      <c r="B26" s="185"/>
      <c r="C26" s="185"/>
      <c r="D26" s="185"/>
      <c r="E26" s="185"/>
      <c r="F26" s="185"/>
      <c r="G26" s="185"/>
    </row>
    <row r="27" spans="1:7" ht="15">
      <c r="A27" s="220"/>
      <c r="B27" s="185"/>
      <c r="C27" s="185"/>
      <c r="D27" s="185"/>
      <c r="E27" s="185"/>
      <c r="F27" s="185"/>
      <c r="G27" s="185"/>
    </row>
  </sheetData>
  <sheetProtection/>
  <mergeCells count="9">
    <mergeCell ref="A3:G3"/>
    <mergeCell ref="A4:G4"/>
    <mergeCell ref="A16:A17"/>
    <mergeCell ref="B16:B17"/>
    <mergeCell ref="C16:C17"/>
    <mergeCell ref="D16:D17"/>
    <mergeCell ref="E16:E17"/>
    <mergeCell ref="F16:F17"/>
    <mergeCell ref="G16:G17"/>
  </mergeCells>
  <printOptions/>
  <pageMargins left="0.64" right="0" top="0.52" bottom="0.31496062992125984" header="0.37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C34" sqref="C34"/>
    </sheetView>
  </sheetViews>
  <sheetFormatPr defaultColWidth="8" defaultRowHeight="14.25"/>
  <cols>
    <col min="1" max="1" width="33.69921875" style="228" customWidth="1"/>
    <col min="2" max="2" width="5.8984375" style="228" customWidth="1"/>
    <col min="3" max="8" width="15" style="228" customWidth="1"/>
    <col min="9" max="9" width="16.59765625" style="228" customWidth="1"/>
    <col min="10" max="10" width="11.09765625" style="228" customWidth="1"/>
    <col min="11" max="11" width="10.59765625" style="228" customWidth="1"/>
    <col min="12" max="12" width="11.19921875" style="228" customWidth="1"/>
    <col min="13" max="13" width="8" style="228" customWidth="1"/>
    <col min="14" max="14" width="11.19921875" style="228" customWidth="1"/>
    <col min="15" max="16384" width="8" style="228" customWidth="1"/>
  </cols>
  <sheetData>
    <row r="1" spans="1:8" ht="12.75">
      <c r="A1" s="316" t="s">
        <v>777</v>
      </c>
      <c r="B1" s="316"/>
      <c r="C1" s="316"/>
      <c r="D1" s="316"/>
      <c r="E1" s="316"/>
      <c r="F1" s="316"/>
      <c r="G1" s="316"/>
      <c r="H1" s="316"/>
    </row>
    <row r="2" spans="1:8" ht="12.75">
      <c r="A2" s="227"/>
      <c r="B2" s="227"/>
      <c r="C2" s="227"/>
      <c r="D2" s="227"/>
      <c r="E2" s="227"/>
      <c r="F2" s="227"/>
      <c r="G2" s="227"/>
      <c r="H2" s="227"/>
    </row>
    <row r="3" spans="1:8" s="229" customFormat="1" ht="21.75">
      <c r="A3" s="315" t="s">
        <v>778</v>
      </c>
      <c r="B3" s="315"/>
      <c r="C3" s="315"/>
      <c r="D3" s="315"/>
      <c r="E3" s="315"/>
      <c r="F3" s="315"/>
      <c r="G3" s="315"/>
      <c r="H3" s="315"/>
    </row>
    <row r="4" spans="1:8" ht="12.75">
      <c r="A4" s="317" t="s">
        <v>779</v>
      </c>
      <c r="B4" s="317"/>
      <c r="C4" s="317"/>
      <c r="D4" s="317"/>
      <c r="E4" s="317"/>
      <c r="F4" s="317"/>
      <c r="G4" s="317"/>
      <c r="H4" s="317"/>
    </row>
    <row r="7" spans="1:8" s="231" customFormat="1" ht="34.5" customHeight="1">
      <c r="A7" s="230" t="s">
        <v>27</v>
      </c>
      <c r="B7" s="230" t="s">
        <v>28</v>
      </c>
      <c r="C7" s="230" t="s">
        <v>780</v>
      </c>
      <c r="D7" s="230" t="s">
        <v>781</v>
      </c>
      <c r="E7" s="230" t="s">
        <v>782</v>
      </c>
      <c r="F7" s="230" t="s">
        <v>783</v>
      </c>
      <c r="G7" s="230" t="s">
        <v>784</v>
      </c>
      <c r="H7" s="230" t="s">
        <v>785</v>
      </c>
    </row>
    <row r="8" spans="1:8" s="233" customFormat="1" ht="12.75">
      <c r="A8" s="232"/>
      <c r="B8" s="232"/>
      <c r="C8" s="232"/>
      <c r="D8" s="232"/>
      <c r="E8" s="232"/>
      <c r="F8" s="232"/>
      <c r="G8" s="232"/>
      <c r="H8" s="232"/>
    </row>
    <row r="9" spans="1:8" ht="17.25" customHeight="1">
      <c r="A9" s="234" t="s">
        <v>786</v>
      </c>
      <c r="B9" s="235" t="s">
        <v>248</v>
      </c>
      <c r="C9" s="236">
        <f aca="true" t="shared" si="0" ref="C9:H9">SUM(C10:C19)</f>
        <v>699192056</v>
      </c>
      <c r="D9" s="236">
        <f t="shared" si="0"/>
        <v>907012046</v>
      </c>
      <c r="E9" s="236">
        <f t="shared" si="0"/>
        <v>968824614</v>
      </c>
      <c r="F9" s="236">
        <f t="shared" si="0"/>
        <v>1754790061</v>
      </c>
      <c r="G9" s="236">
        <f t="shared" si="0"/>
        <v>628551203</v>
      </c>
      <c r="H9" s="236">
        <f t="shared" si="0"/>
        <v>1622336640</v>
      </c>
    </row>
    <row r="10" spans="1:8" ht="17.25" customHeight="1">
      <c r="A10" s="237" t="s">
        <v>787</v>
      </c>
      <c r="B10" s="238" t="s">
        <v>251</v>
      </c>
      <c r="C10" s="239">
        <v>644931023</v>
      </c>
      <c r="D10" s="239">
        <v>106531723</v>
      </c>
      <c r="E10" s="239">
        <v>731817991</v>
      </c>
      <c r="F10" s="239">
        <v>1374464588</v>
      </c>
      <c r="G10" s="239">
        <v>406417203</v>
      </c>
      <c r="H10" s="239">
        <v>510664500</v>
      </c>
    </row>
    <row r="11" spans="1:8" ht="17.25" customHeight="1">
      <c r="A11" s="237" t="s">
        <v>788</v>
      </c>
      <c r="B11" s="238" t="s">
        <v>789</v>
      </c>
      <c r="C11" s="239"/>
      <c r="D11" s="239"/>
      <c r="E11" s="239"/>
      <c r="F11" s="239"/>
      <c r="G11" s="239"/>
      <c r="H11" s="239"/>
    </row>
    <row r="12" spans="1:8" ht="17.25" customHeight="1">
      <c r="A12" s="237" t="s">
        <v>790</v>
      </c>
      <c r="B12" s="238" t="s">
        <v>791</v>
      </c>
      <c r="C12" s="239"/>
      <c r="D12" s="239"/>
      <c r="E12" s="239"/>
      <c r="F12" s="239"/>
      <c r="G12" s="239"/>
      <c r="H12" s="239"/>
    </row>
    <row r="13" spans="1:8" ht="17.25" customHeight="1">
      <c r="A13" s="237" t="s">
        <v>792</v>
      </c>
      <c r="B13" s="238" t="s">
        <v>793</v>
      </c>
      <c r="C13" s="239"/>
      <c r="D13" s="239"/>
      <c r="E13" s="239"/>
      <c r="F13" s="239"/>
      <c r="G13" s="239"/>
      <c r="H13" s="239"/>
    </row>
    <row r="14" spans="1:8" ht="17.25" customHeight="1">
      <c r="A14" s="237" t="s">
        <v>794</v>
      </c>
      <c r="B14" s="238" t="s">
        <v>795</v>
      </c>
      <c r="C14" s="239"/>
      <c r="D14" s="239">
        <v>800480323</v>
      </c>
      <c r="E14" s="239">
        <v>0</v>
      </c>
      <c r="F14" s="239">
        <v>304597185</v>
      </c>
      <c r="G14" s="239"/>
      <c r="H14" s="239">
        <f>+D14+F14-E14-C14</f>
        <v>1105077508</v>
      </c>
    </row>
    <row r="15" spans="1:8" ht="17.25" customHeight="1">
      <c r="A15" s="237" t="s">
        <v>796</v>
      </c>
      <c r="B15" s="238" t="s">
        <v>797</v>
      </c>
      <c r="C15" s="239">
        <v>54261033</v>
      </c>
      <c r="D15" s="239"/>
      <c r="E15" s="239">
        <v>8872623</v>
      </c>
      <c r="F15" s="239">
        <v>69728288</v>
      </c>
      <c r="G15" s="239"/>
      <c r="H15" s="239">
        <f>+D15+F15-C15-E15</f>
        <v>6594632</v>
      </c>
    </row>
    <row r="16" spans="1:8" ht="17.25" customHeight="1">
      <c r="A16" s="237" t="s">
        <v>798</v>
      </c>
      <c r="B16" s="238" t="s">
        <v>799</v>
      </c>
      <c r="C16" s="239"/>
      <c r="D16" s="239"/>
      <c r="E16" s="239"/>
      <c r="F16" s="239"/>
      <c r="G16" s="239"/>
      <c r="H16" s="239"/>
    </row>
    <row r="17" spans="1:8" ht="17.25" customHeight="1">
      <c r="A17" s="237" t="s">
        <v>800</v>
      </c>
      <c r="B17" s="238" t="s">
        <v>801</v>
      </c>
      <c r="C17" s="239"/>
      <c r="D17" s="239"/>
      <c r="E17" s="239"/>
      <c r="F17" s="239"/>
      <c r="G17" s="239"/>
      <c r="H17" s="239"/>
    </row>
    <row r="18" spans="1:8" ht="17.25" customHeight="1">
      <c r="A18" s="237" t="s">
        <v>802</v>
      </c>
      <c r="B18" s="238" t="s">
        <v>803</v>
      </c>
      <c r="C18" s="239"/>
      <c r="D18" s="239"/>
      <c r="E18" s="239">
        <v>222134000</v>
      </c>
      <c r="F18" s="239">
        <v>0</v>
      </c>
      <c r="G18" s="239">
        <f>+C18+E18-F18</f>
        <v>222134000</v>
      </c>
      <c r="H18" s="239"/>
    </row>
    <row r="19" spans="1:8" ht="17.25" customHeight="1">
      <c r="A19" s="237" t="s">
        <v>804</v>
      </c>
      <c r="B19" s="238" t="s">
        <v>254</v>
      </c>
      <c r="C19" s="239"/>
      <c r="D19" s="239"/>
      <c r="E19" s="239">
        <v>6000000</v>
      </c>
      <c r="F19" s="239">
        <v>6000000</v>
      </c>
      <c r="G19" s="239"/>
      <c r="H19" s="239"/>
    </row>
    <row r="20" spans="1:8" ht="17.25" customHeight="1">
      <c r="A20" s="237" t="s">
        <v>146</v>
      </c>
      <c r="B20" s="238" t="s">
        <v>146</v>
      </c>
      <c r="C20" s="239"/>
      <c r="D20" s="239"/>
      <c r="E20" s="239"/>
      <c r="F20" s="239"/>
      <c r="G20" s="239"/>
      <c r="H20" s="239"/>
    </row>
    <row r="21" spans="1:8" ht="17.25" customHeight="1">
      <c r="A21" s="234" t="s">
        <v>805</v>
      </c>
      <c r="B21" s="235" t="s">
        <v>268</v>
      </c>
      <c r="C21" s="236">
        <v>0</v>
      </c>
      <c r="D21" s="236">
        <v>0</v>
      </c>
      <c r="E21" s="236">
        <v>0</v>
      </c>
      <c r="F21" s="236">
        <v>0</v>
      </c>
      <c r="G21" s="236">
        <v>0</v>
      </c>
      <c r="H21" s="236">
        <v>0</v>
      </c>
    </row>
    <row r="22" spans="1:8" ht="17.25" customHeight="1">
      <c r="A22" s="237" t="s">
        <v>806</v>
      </c>
      <c r="B22" s="238" t="s">
        <v>270</v>
      </c>
      <c r="C22" s="239"/>
      <c r="D22" s="239"/>
      <c r="E22" s="239"/>
      <c r="F22" s="239"/>
      <c r="G22" s="239"/>
      <c r="H22" s="239"/>
    </row>
    <row r="23" spans="1:8" ht="17.25" customHeight="1">
      <c r="A23" s="237" t="s">
        <v>807</v>
      </c>
      <c r="B23" s="238" t="s">
        <v>808</v>
      </c>
      <c r="C23" s="239"/>
      <c r="D23" s="239"/>
      <c r="E23" s="239"/>
      <c r="F23" s="239"/>
      <c r="G23" s="239"/>
      <c r="H23" s="239"/>
    </row>
    <row r="24" spans="1:8" ht="17.25" customHeight="1">
      <c r="A24" s="237" t="s">
        <v>809</v>
      </c>
      <c r="B24" s="238" t="s">
        <v>272</v>
      </c>
      <c r="C24" s="239"/>
      <c r="D24" s="239"/>
      <c r="E24" s="239"/>
      <c r="F24" s="239"/>
      <c r="G24" s="239"/>
      <c r="H24" s="239"/>
    </row>
    <row r="25" spans="1:8" ht="17.25" customHeight="1">
      <c r="A25" s="240" t="s">
        <v>146</v>
      </c>
      <c r="B25" s="241" t="s">
        <v>146</v>
      </c>
      <c r="C25" s="242"/>
      <c r="D25" s="242"/>
      <c r="E25" s="242"/>
      <c r="F25" s="242"/>
      <c r="G25" s="242"/>
      <c r="H25" s="242"/>
    </row>
    <row r="26" spans="1:8" ht="17.25" customHeight="1">
      <c r="A26" s="243" t="s">
        <v>810</v>
      </c>
      <c r="B26" s="244" t="s">
        <v>274</v>
      </c>
      <c r="C26" s="245">
        <f aca="true" t="shared" si="1" ref="C26:H26">+C9+C21</f>
        <v>699192056</v>
      </c>
      <c r="D26" s="245">
        <f t="shared" si="1"/>
        <v>907012046</v>
      </c>
      <c r="E26" s="245">
        <f t="shared" si="1"/>
        <v>968824614</v>
      </c>
      <c r="F26" s="245">
        <f t="shared" si="1"/>
        <v>1754790061</v>
      </c>
      <c r="G26" s="245">
        <f t="shared" si="1"/>
        <v>628551203</v>
      </c>
      <c r="H26" s="245">
        <f t="shared" si="1"/>
        <v>1622336640</v>
      </c>
    </row>
    <row r="27" spans="1:8" ht="17.25" customHeight="1">
      <c r="A27" s="246"/>
      <c r="B27" s="247"/>
      <c r="C27" s="248"/>
      <c r="D27" s="248"/>
      <c r="E27" s="248"/>
      <c r="F27" s="248"/>
      <c r="G27" s="248"/>
      <c r="H27" s="248"/>
    </row>
    <row r="28" spans="1:8" ht="12.75">
      <c r="A28" s="249"/>
      <c r="B28" s="249"/>
      <c r="C28" s="249"/>
      <c r="D28" s="249"/>
      <c r="E28" s="249"/>
      <c r="F28" s="249"/>
      <c r="G28" s="249"/>
      <c r="H28" s="249"/>
    </row>
  </sheetData>
  <sheetProtection/>
  <mergeCells count="3">
    <mergeCell ref="A3:H3"/>
    <mergeCell ref="A1:H1"/>
    <mergeCell ref="A4:H4"/>
  </mergeCells>
  <printOptions/>
  <pageMargins left="0.93" right="0.25" top="0.8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Office</cp:lastModifiedBy>
  <dcterms:created xsi:type="dcterms:W3CDTF">2014-04-21T01:51:31Z</dcterms:created>
  <dcterms:modified xsi:type="dcterms:W3CDTF">2014-04-28T01:59:09Z</dcterms:modified>
  <cp:category/>
  <cp:version/>
  <cp:contentType/>
  <cp:contentStatus/>
</cp:coreProperties>
</file>